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1195" windowHeight="9975" tabRatio="702"/>
  </bookViews>
  <sheets>
    <sheet name="Sommaire" sheetId="20" r:id="rId1"/>
    <sheet name="HSC Gain Change" sheetId="8" r:id="rId2"/>
    <sheet name="HOCD Gain Change" sheetId="12" r:id="rId3"/>
    <sheet name="HOCC Gain Change" sheetId="15" r:id="rId4"/>
    <sheet name="HSC 10m G9" sheetId="1" r:id="rId5"/>
    <sheet name="HOCD 10m G9" sheetId="2" r:id="rId6"/>
    <sheet name="HOCC 10m G9" sheetId="3" r:id="rId7"/>
    <sheet name="HSC 10m G5" sheetId="5" r:id="rId8"/>
    <sheet name="HOCD 10m G5" sheetId="6" r:id="rId9"/>
    <sheet name="HOCC 10m G5" sheetId="13" r:id="rId10"/>
    <sheet name="HSC 1m Gain 9" sheetId="16" r:id="rId11"/>
    <sheet name="HOCD 1m Gain 9" sheetId="17" r:id="rId12"/>
    <sheet name="HOCC 1m Gain 9" sheetId="18" r:id="rId13"/>
  </sheets>
  <definedNames>
    <definedName name="Gain_2">'HOCD 10m G9'!$A$22</definedName>
    <definedName name="Gain_3" localSheetId="9">'HOCC 10m G5'!$A$15</definedName>
    <definedName name="Gain_3">'HOCC 10m G9'!$A$15</definedName>
    <definedName name="Gain_5">'HOCD 10m G5'!$A$15</definedName>
    <definedName name="OCStep">'HSC 10m G9'!$A$19</definedName>
    <definedName name="OCStep_2">'HOCD 10m G9'!$A$19</definedName>
    <definedName name="OCStep_3" localSheetId="9">'HOCC 10m G5'!$A$12</definedName>
    <definedName name="OCStep_3">'HOCC 10m G9'!$A$12</definedName>
    <definedName name="OCStep_4">'HSC 10m G5'!$A$12</definedName>
    <definedName name="OCStep_5">'HOCD 10m G5'!$A$12</definedName>
    <definedName name="Range_DSG_2">'HOCD 10m G9'!$D$19</definedName>
    <definedName name="Resistor">'HSC 10m G9'!$B$19</definedName>
    <definedName name="Resistor_2">'HOCD 10m G9'!$B$19</definedName>
    <definedName name="Resistor_3" localSheetId="9">'HOCC 10m G5'!$B$12</definedName>
    <definedName name="Resistor_3">'HOCC 10m G9'!$B$12</definedName>
    <definedName name="Resistor_4">'HSC 10m G5'!$B$12</definedName>
    <definedName name="Resistor_5">'HOCD 10m G5'!$B$12</definedName>
  </definedNames>
  <calcPr calcId="125725"/>
</workbook>
</file>

<file path=xl/calcChain.xml><?xml version="1.0" encoding="utf-8"?>
<calcChain xmlns="http://schemas.openxmlformats.org/spreadsheetml/2006/main">
  <c r="D12" i="13"/>
  <c r="A12"/>
  <c r="B8" s="1"/>
  <c r="D8" s="1"/>
  <c r="F8"/>
  <c r="F7"/>
  <c r="F6"/>
  <c r="A7" i="6"/>
  <c r="F8" i="5"/>
  <c r="F6"/>
  <c r="A7"/>
  <c r="B7" s="1"/>
  <c r="C7" s="1"/>
  <c r="D12" i="6"/>
  <c r="A12"/>
  <c r="B8" s="1"/>
  <c r="D8" s="1"/>
  <c r="A12" i="3"/>
  <c r="F7" i="6"/>
  <c r="F6"/>
  <c r="A12" i="5"/>
  <c r="B6" s="1"/>
  <c r="C6" s="1"/>
  <c r="B6" i="3"/>
  <c r="D6" s="1"/>
  <c r="D12"/>
  <c r="F7"/>
  <c r="F6"/>
  <c r="F7" i="2"/>
  <c r="F15"/>
  <c r="A8"/>
  <c r="A9" s="1"/>
  <c r="A10" s="1"/>
  <c r="A11" s="1"/>
  <c r="A12" s="1"/>
  <c r="A13" s="1"/>
  <c r="A14" s="1"/>
  <c r="F14" s="1"/>
  <c r="A7"/>
  <c r="F6"/>
  <c r="A19"/>
  <c r="B6" s="1"/>
  <c r="D19"/>
  <c r="B6" i="1"/>
  <c r="C6" s="1"/>
  <c r="A7"/>
  <c r="A8" s="1"/>
  <c r="A9" s="1"/>
  <c r="A10" s="1"/>
  <c r="A11" s="1"/>
  <c r="A12" s="1"/>
  <c r="A13" s="1"/>
  <c r="A14" s="1"/>
  <c r="B14" s="1"/>
  <c r="D14" s="1"/>
  <c r="A19"/>
  <c r="B15" s="1"/>
  <c r="C15" s="1"/>
  <c r="F7"/>
  <c r="F8" s="1"/>
  <c r="F9" s="1"/>
  <c r="F10" s="1"/>
  <c r="F11" s="1"/>
  <c r="F12" s="1"/>
  <c r="F13" s="1"/>
  <c r="F14" s="1"/>
  <c r="B7" i="13" l="1"/>
  <c r="D7" s="1"/>
  <c r="B6"/>
  <c r="D6" s="1"/>
  <c r="C8"/>
  <c r="B7" i="6"/>
  <c r="C7" s="1"/>
  <c r="B13" i="1"/>
  <c r="D13" s="1"/>
  <c r="B10"/>
  <c r="D10" s="1"/>
  <c r="B11"/>
  <c r="C11" s="1"/>
  <c r="B7"/>
  <c r="C7" s="1"/>
  <c r="B12"/>
  <c r="C12" s="1"/>
  <c r="B8"/>
  <c r="C8" s="1"/>
  <c r="B9"/>
  <c r="D9" s="1"/>
  <c r="B8" i="5"/>
  <c r="C8" s="1"/>
  <c r="F7"/>
  <c r="B6" i="6"/>
  <c r="D6" s="1"/>
  <c r="D6" i="5"/>
  <c r="D7"/>
  <c r="C8" i="6"/>
  <c r="D7"/>
  <c r="C6" i="3"/>
  <c r="F8" i="6"/>
  <c r="B7" i="3"/>
  <c r="F8"/>
  <c r="C6" i="2"/>
  <c r="D6"/>
  <c r="F11"/>
  <c r="F12"/>
  <c r="F8"/>
  <c r="B7"/>
  <c r="C7" s="1"/>
  <c r="F13"/>
  <c r="F9"/>
  <c r="F10"/>
  <c r="B15"/>
  <c r="D15" s="1"/>
  <c r="C10" i="1"/>
  <c r="C14"/>
  <c r="C9"/>
  <c r="D15"/>
  <c r="D11"/>
  <c r="D7"/>
  <c r="D6"/>
  <c r="C6" i="13" l="1"/>
  <c r="C7"/>
  <c r="D8" i="1"/>
  <c r="D12"/>
  <c r="C13"/>
  <c r="D8" i="5"/>
  <c r="C6" i="6"/>
  <c r="D7" i="3"/>
  <c r="C7"/>
  <c r="B8"/>
  <c r="D7" i="2"/>
  <c r="B14"/>
  <c r="C14" s="1"/>
  <c r="C15"/>
  <c r="B9"/>
  <c r="C9" s="1"/>
  <c r="B12"/>
  <c r="C12" s="1"/>
  <c r="B10"/>
  <c r="C10" s="1"/>
  <c r="B8"/>
  <c r="C8" s="1"/>
  <c r="B13"/>
  <c r="C13" s="1"/>
  <c r="B11"/>
  <c r="C11" s="1"/>
  <c r="D9"/>
  <c r="D8" i="3" l="1"/>
  <c r="C8"/>
  <c r="D8" i="2"/>
  <c r="D13"/>
  <c r="D11"/>
  <c r="D12"/>
  <c r="D14"/>
  <c r="D10"/>
</calcChain>
</file>

<file path=xl/comments1.xml><?xml version="1.0" encoding="utf-8"?>
<comments xmlns="http://schemas.openxmlformats.org/spreadsheetml/2006/main">
  <authors>
    <author>Julien GELAY</author>
  </authors>
  <commentList>
    <comment ref="B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Base Formula
Register Value = (Thresold/OCStep) + 32
Reference to slua542a.pdf</t>
        </r>
      </text>
    </comment>
    <comment ref="C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Tolerance = +-2 x SCStep
Reference to slua542a.pdf</t>
        </r>
      </text>
    </comment>
    <comment ref="D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Tolerance = +-2 x SCStep
Reference to slua542a.pdf</t>
        </r>
      </text>
    </comment>
    <comment ref="A18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OCStep = 9.921 * 10^(-3) / R
Reference to slu330b</t>
        </r>
      </text>
    </comment>
  </commentList>
</comments>
</file>

<file path=xl/comments2.xml><?xml version="1.0" encoding="utf-8"?>
<comments xmlns="http://schemas.openxmlformats.org/spreadsheetml/2006/main">
  <authors>
    <author>Julien GELAY</author>
  </authors>
  <commentList>
    <comment ref="B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Base Formula
Register Value, unit-less = Integer [Threshold in Amps/OC STEP ]
Reference to sluu481.pdf</t>
        </r>
      </text>
    </comment>
    <comment ref="C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Threshold Tolerance, Amps = ±2 × OC STEP
Reference to sluu481.pdf</t>
        </r>
      </text>
    </comment>
    <comment ref="D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Threshold Tolerance, Amps = ±2 × OC STEP
Reference to sluu481.pdf</t>
        </r>
      </text>
    </comment>
    <comment ref="A18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OC Step Size, Amps = OC STEP = 0.3125/Resistor/255.5 = 1.223 × 10 -3 /Resistor
Reference to sluu481.pdf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>Julien GELAY:</t>
        </r>
        <r>
          <rPr>
            <sz val="8"/>
            <color indexed="81"/>
            <rFont val="Tahoma"/>
            <family val="2"/>
          </rPr>
          <t xml:space="preserve">
Range DSG (A) = ( 1.26 V/Gain × 80%)/Resistor Value
Reference to slua542a.pdf</t>
        </r>
      </text>
    </comment>
  </commentList>
</comments>
</file>

<file path=xl/comments3.xml><?xml version="1.0" encoding="utf-8"?>
<comments xmlns="http://schemas.openxmlformats.org/spreadsheetml/2006/main">
  <authors>
    <author>Julien GELAY</author>
  </authors>
  <commentList>
    <comment ref="B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Base Formula
Register Value, unit-less = Integer[(Threshold in Amps/OC STEP ) + 255]
Reference to sluu481.pdf</t>
        </r>
      </text>
    </comment>
    <comment ref="C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Threshold Tolerance, Amps = ±2 × OC STEP
Reference to sluu481.pdf</t>
        </r>
      </text>
    </comment>
    <comment ref="D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Threshold Tolerance, Amps = ±2 × OC STEP
Reference to sluu481.pdf</t>
        </r>
      </text>
    </comment>
    <comment ref="A11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OC Step Size, Amps = OC STEP = 0.3125/Resistor/255.5 = 1.223 × 10 -3 /Resistor
Reference to sluu481.pdf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Julien GELAY:</t>
        </r>
        <r>
          <rPr>
            <sz val="8"/>
            <color indexed="81"/>
            <rFont val="Tahoma"/>
            <family val="2"/>
          </rPr>
          <t xml:space="preserve">
Range CHG (A) = minimum [ (1.26 V/Gain x 80% )/Resistor, 0.100 V/Resistor]
Reference to slua542a.pdf</t>
        </r>
      </text>
    </comment>
  </commentList>
</comments>
</file>

<file path=xl/comments4.xml><?xml version="1.0" encoding="utf-8"?>
<comments xmlns="http://schemas.openxmlformats.org/spreadsheetml/2006/main">
  <authors>
    <author>Julien GELAY</author>
  </authors>
  <commentList>
    <comment ref="B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Base Formula
Register Value = (Thresold/OCStep) + 32
Reference to slua542a.pdf</t>
        </r>
      </text>
    </comment>
    <comment ref="C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Tolerance = +-2 x SCStep
Reference to slua542a.pdf</t>
        </r>
      </text>
    </comment>
    <comment ref="D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Tolerance = +-2 x SCStep
Reference to slua542a.pdf</t>
        </r>
      </text>
    </comment>
    <comment ref="A11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OCStep = 9.921 * 10^(-3) / R
Reference to slu330b</t>
        </r>
      </text>
    </comment>
  </commentList>
</comments>
</file>

<file path=xl/comments5.xml><?xml version="1.0" encoding="utf-8"?>
<comments xmlns="http://schemas.openxmlformats.org/spreadsheetml/2006/main">
  <authors>
    <author>Julien GELAY</author>
  </authors>
  <commentList>
    <comment ref="B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Base Formula
Register Value, unit-less = Integer [Threshold in Amps/OC STEP ]
Reference to sluu481.pdf</t>
        </r>
      </text>
    </comment>
    <comment ref="C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Threshold Tolerance, Amps = ±2 × OC STEP
Reference to sluu481.pdf</t>
        </r>
      </text>
    </comment>
    <comment ref="D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Threshold Tolerance, Amps = ±2 × OC STEP
Reference to sluu481.pdf</t>
        </r>
      </text>
    </comment>
    <comment ref="A11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OC Step Size, Amps = OC STEP = 0.3125/Resistor/255.5 = 1.223 × 10 -3 /Resistor
Reference to sluu481.pdf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Julien GELAY:</t>
        </r>
        <r>
          <rPr>
            <sz val="8"/>
            <color indexed="81"/>
            <rFont val="Tahoma"/>
            <family val="2"/>
          </rPr>
          <t xml:space="preserve">
Range DSG (A) = ( 1.26 V/Gain × 80%)/Resistor Value
Reference to slua542a.pdf</t>
        </r>
      </text>
    </comment>
  </commentList>
</comments>
</file>

<file path=xl/comments6.xml><?xml version="1.0" encoding="utf-8"?>
<comments xmlns="http://schemas.openxmlformats.org/spreadsheetml/2006/main">
  <authors>
    <author>Julien GELAY</author>
  </authors>
  <commentList>
    <comment ref="B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Base Formula
Register Value, unit-less = Integer[(Threshold in Amps/OC STEP ) + 255]
Reference to sluu481.pdf</t>
        </r>
      </text>
    </comment>
    <comment ref="C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Threshold Tolerance, Amps = ±2 × OC STEP
Reference to sluu481.pdf</t>
        </r>
      </text>
    </comment>
    <comment ref="D5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Threshold Tolerance, Amps = ±2 × OC STEP
Reference to sluu481.pdf</t>
        </r>
      </text>
    </comment>
    <comment ref="A11" authorId="0">
      <text>
        <r>
          <rPr>
            <b/>
            <sz val="8"/>
            <color indexed="81"/>
            <rFont val="Tahoma"/>
            <charset val="1"/>
          </rPr>
          <t>Julien GELAY:</t>
        </r>
        <r>
          <rPr>
            <sz val="8"/>
            <color indexed="81"/>
            <rFont val="Tahoma"/>
            <charset val="1"/>
          </rPr>
          <t xml:space="preserve">
OC Step Size, Amps = OC STEP = 0.3125/Resistor/255.5 = 1.223 × 10 -3 /Resistor
Reference to sluu481.pdf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Julien GELAY:</t>
        </r>
        <r>
          <rPr>
            <sz val="8"/>
            <color indexed="81"/>
            <rFont val="Tahoma"/>
            <family val="2"/>
          </rPr>
          <t xml:space="preserve">
Range CHG (A) = minimum [ (1.26 V/Gain x 80% )/Resistor, 0.100 V/Resistor]
Reference to slua542a.pdf</t>
        </r>
      </text>
    </comment>
  </commentList>
</comments>
</file>

<file path=xl/sharedStrings.xml><?xml version="1.0" encoding="utf-8"?>
<sst xmlns="http://schemas.openxmlformats.org/spreadsheetml/2006/main" count="110" uniqueCount="29">
  <si>
    <t>Courant</t>
  </si>
  <si>
    <t>HSC Seuil</t>
  </si>
  <si>
    <t>TECSUP Test</t>
  </si>
  <si>
    <t>Texas Calculate</t>
  </si>
  <si>
    <t>OCStep</t>
  </si>
  <si>
    <t>Resistor</t>
  </si>
  <si>
    <t>Register Value</t>
  </si>
  <si>
    <t>Min</t>
  </si>
  <si>
    <t>Max</t>
  </si>
  <si>
    <t>Typical(A)</t>
  </si>
  <si>
    <t>Min(A)</t>
  </si>
  <si>
    <t>Max(A)</t>
  </si>
  <si>
    <t>Range DSG</t>
  </si>
  <si>
    <t>Gain</t>
  </si>
  <si>
    <t>Hardware Short Circuit</t>
  </si>
  <si>
    <t>Hardware Over Current Discharge</t>
  </si>
  <si>
    <t>Hardware Over Current Charge</t>
  </si>
  <si>
    <t>10m Gain 9</t>
  </si>
  <si>
    <t>Range CHG</t>
  </si>
  <si>
    <t>10m Gain 5</t>
  </si>
  <si>
    <t>Sommaire</t>
  </si>
  <si>
    <t>HSC 10m G9</t>
  </si>
  <si>
    <t>HOCD 10m G9</t>
  </si>
  <si>
    <t>HOCC 10m G9</t>
  </si>
  <si>
    <t>Gain 9</t>
  </si>
  <si>
    <t>Gain 5</t>
  </si>
  <si>
    <t>HSC 10m G5</t>
  </si>
  <si>
    <t>HOCD 10m G5</t>
  </si>
  <si>
    <t>HOCC 10m G5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</si>
</sst>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2" fontId="0" fillId="0" borderId="0" xfId="0" applyNumberFormat="1" applyBorder="1"/>
    <xf numFmtId="0" fontId="0" fillId="0" borderId="8" xfId="0" applyBorder="1"/>
    <xf numFmtId="2" fontId="0" fillId="0" borderId="9" xfId="0" applyNumberFormat="1" applyBorder="1"/>
    <xf numFmtId="0" fontId="0" fillId="0" borderId="10" xfId="0" applyBorder="1"/>
    <xf numFmtId="2" fontId="0" fillId="0" borderId="6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4" fillId="0" borderId="0" xfId="0" applyFont="1"/>
    <xf numFmtId="0" fontId="7" fillId="0" borderId="0" xfId="1" applyAlignment="1" applyProtection="1"/>
    <xf numFmtId="0" fontId="3" fillId="0" borderId="0" xfId="0" applyFont="1"/>
    <xf numFmtId="0" fontId="8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5"/>
  <c:chart>
    <c:title>
      <c:tx>
        <c:rich>
          <a:bodyPr/>
          <a:lstStyle/>
          <a:p>
            <a:pPr>
              <a:defRPr/>
            </a:pPr>
            <a:r>
              <a:rPr lang="fr-FR" baseline="0"/>
              <a:t>HSC Gain Change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4"/>
          <c:order val="1"/>
          <c:tx>
            <c:v>Tecsup Test Gain 9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'HSC 10m G9'!$F$6:$F$15</c:f>
              <c:numCache>
                <c:formatCode>General</c:formatCode>
                <c:ptCount val="10"/>
                <c:pt idx="0">
                  <c:v>37</c:v>
                </c:pt>
                <c:pt idx="1">
                  <c:v>40</c:v>
                </c:pt>
                <c:pt idx="2">
                  <c:v>43</c:v>
                </c:pt>
                <c:pt idx="3">
                  <c:v>46</c:v>
                </c:pt>
                <c:pt idx="4">
                  <c:v>49</c:v>
                </c:pt>
                <c:pt idx="5">
                  <c:v>52</c:v>
                </c:pt>
                <c:pt idx="6">
                  <c:v>55</c:v>
                </c:pt>
                <c:pt idx="7">
                  <c:v>58</c:v>
                </c:pt>
                <c:pt idx="8">
                  <c:v>61</c:v>
                </c:pt>
                <c:pt idx="9">
                  <c:v>63</c:v>
                </c:pt>
              </c:numCache>
            </c:numRef>
          </c:xVal>
          <c:yVal>
            <c:numRef>
              <c:f>'HSC 10m G9'!$G$6:$G$15</c:f>
              <c:numCache>
                <c:formatCode>0.00</c:formatCode>
                <c:ptCount val="10"/>
                <c:pt idx="0">
                  <c:v>3.7</c:v>
                </c:pt>
                <c:pt idx="1">
                  <c:v>6</c:v>
                </c:pt>
                <c:pt idx="2">
                  <c:v>8.1999999999999993</c:v>
                </c:pt>
                <c:pt idx="3">
                  <c:v>10.4</c:v>
                </c:pt>
                <c:pt idx="4">
                  <c:v>13</c:v>
                </c:pt>
                <c:pt idx="5">
                  <c:v>14.8</c:v>
                </c:pt>
                <c:pt idx="6">
                  <c:v>17</c:v>
                </c:pt>
                <c:pt idx="7">
                  <c:v>19.5</c:v>
                </c:pt>
                <c:pt idx="8">
                  <c:v>21.7</c:v>
                </c:pt>
                <c:pt idx="9">
                  <c:v>23.1</c:v>
                </c:pt>
              </c:numCache>
            </c:numRef>
          </c:yVal>
          <c:smooth val="1"/>
        </c:ser>
        <c:ser>
          <c:idx val="5"/>
          <c:order val="2"/>
          <c:tx>
            <c:v>Texas Calculate Typical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'HSC 10m G9'!$A$6:$A$15</c:f>
              <c:numCache>
                <c:formatCode>General</c:formatCode>
                <c:ptCount val="10"/>
                <c:pt idx="0">
                  <c:v>37</c:v>
                </c:pt>
                <c:pt idx="1">
                  <c:v>40</c:v>
                </c:pt>
                <c:pt idx="2">
                  <c:v>43</c:v>
                </c:pt>
                <c:pt idx="3">
                  <c:v>46</c:v>
                </c:pt>
                <c:pt idx="4">
                  <c:v>49</c:v>
                </c:pt>
                <c:pt idx="5">
                  <c:v>52</c:v>
                </c:pt>
                <c:pt idx="6">
                  <c:v>55</c:v>
                </c:pt>
                <c:pt idx="7">
                  <c:v>58</c:v>
                </c:pt>
                <c:pt idx="8">
                  <c:v>61</c:v>
                </c:pt>
                <c:pt idx="9">
                  <c:v>63</c:v>
                </c:pt>
              </c:numCache>
            </c:numRef>
          </c:xVal>
          <c:yVal>
            <c:numRef>
              <c:f>'HSC 10m G9'!$B$6:$B$15</c:f>
              <c:numCache>
                <c:formatCode>0.00</c:formatCode>
                <c:ptCount val="10"/>
                <c:pt idx="0">
                  <c:v>4.96</c:v>
                </c:pt>
                <c:pt idx="1">
                  <c:v>7.94</c:v>
                </c:pt>
                <c:pt idx="2">
                  <c:v>10.91</c:v>
                </c:pt>
                <c:pt idx="3">
                  <c:v>13.89</c:v>
                </c:pt>
                <c:pt idx="4">
                  <c:v>16.87</c:v>
                </c:pt>
                <c:pt idx="5">
                  <c:v>19.84</c:v>
                </c:pt>
                <c:pt idx="6">
                  <c:v>22.82</c:v>
                </c:pt>
                <c:pt idx="7">
                  <c:v>25.79</c:v>
                </c:pt>
                <c:pt idx="8">
                  <c:v>28.77</c:v>
                </c:pt>
                <c:pt idx="9">
                  <c:v>30.76</c:v>
                </c:pt>
              </c:numCache>
            </c:numRef>
          </c:yVal>
          <c:smooth val="1"/>
        </c:ser>
        <c:ser>
          <c:idx val="6"/>
          <c:order val="3"/>
          <c:tx>
            <c:v>Texas Calculate Min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'HSC 10m G9'!$A$6:$A$15</c:f>
              <c:numCache>
                <c:formatCode>General</c:formatCode>
                <c:ptCount val="10"/>
                <c:pt idx="0">
                  <c:v>37</c:v>
                </c:pt>
                <c:pt idx="1">
                  <c:v>40</c:v>
                </c:pt>
                <c:pt idx="2">
                  <c:v>43</c:v>
                </c:pt>
                <c:pt idx="3">
                  <c:v>46</c:v>
                </c:pt>
                <c:pt idx="4">
                  <c:v>49</c:v>
                </c:pt>
                <c:pt idx="5">
                  <c:v>52</c:v>
                </c:pt>
                <c:pt idx="6">
                  <c:v>55</c:v>
                </c:pt>
                <c:pt idx="7">
                  <c:v>58</c:v>
                </c:pt>
                <c:pt idx="8">
                  <c:v>61</c:v>
                </c:pt>
                <c:pt idx="9">
                  <c:v>63</c:v>
                </c:pt>
              </c:numCache>
            </c:numRef>
          </c:xVal>
          <c:yVal>
            <c:numRef>
              <c:f>'HSC 10m G9'!$C$6:$C$15</c:f>
              <c:numCache>
                <c:formatCode>0.00</c:formatCode>
                <c:ptCount val="10"/>
                <c:pt idx="0">
                  <c:v>2.98</c:v>
                </c:pt>
                <c:pt idx="1">
                  <c:v>5.96</c:v>
                </c:pt>
                <c:pt idx="2">
                  <c:v>8.93</c:v>
                </c:pt>
                <c:pt idx="3">
                  <c:v>11.91</c:v>
                </c:pt>
                <c:pt idx="4">
                  <c:v>14.89</c:v>
                </c:pt>
                <c:pt idx="5">
                  <c:v>17.86</c:v>
                </c:pt>
                <c:pt idx="6">
                  <c:v>20.84</c:v>
                </c:pt>
                <c:pt idx="7">
                  <c:v>23.81</c:v>
                </c:pt>
                <c:pt idx="8">
                  <c:v>26.79</c:v>
                </c:pt>
                <c:pt idx="9">
                  <c:v>28.78</c:v>
                </c:pt>
              </c:numCache>
            </c:numRef>
          </c:yVal>
          <c:smooth val="1"/>
        </c:ser>
        <c:ser>
          <c:idx val="7"/>
          <c:order val="4"/>
          <c:tx>
            <c:v>Texas Calculate Max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'HSC 10m G9'!$A$6:$A$15</c:f>
              <c:numCache>
                <c:formatCode>General</c:formatCode>
                <c:ptCount val="10"/>
                <c:pt idx="0">
                  <c:v>37</c:v>
                </c:pt>
                <c:pt idx="1">
                  <c:v>40</c:v>
                </c:pt>
                <c:pt idx="2">
                  <c:v>43</c:v>
                </c:pt>
                <c:pt idx="3">
                  <c:v>46</c:v>
                </c:pt>
                <c:pt idx="4">
                  <c:v>49</c:v>
                </c:pt>
                <c:pt idx="5">
                  <c:v>52</c:v>
                </c:pt>
                <c:pt idx="6">
                  <c:v>55</c:v>
                </c:pt>
                <c:pt idx="7">
                  <c:v>58</c:v>
                </c:pt>
                <c:pt idx="8">
                  <c:v>61</c:v>
                </c:pt>
                <c:pt idx="9">
                  <c:v>63</c:v>
                </c:pt>
              </c:numCache>
            </c:numRef>
          </c:xVal>
          <c:yVal>
            <c:numRef>
              <c:f>'HSC 10m G9'!$D$6:$D$15</c:f>
              <c:numCache>
                <c:formatCode>0.00</c:formatCode>
                <c:ptCount val="10"/>
                <c:pt idx="0">
                  <c:v>6.94</c:v>
                </c:pt>
                <c:pt idx="1">
                  <c:v>9.92</c:v>
                </c:pt>
                <c:pt idx="2">
                  <c:v>12.89</c:v>
                </c:pt>
                <c:pt idx="3">
                  <c:v>15.87</c:v>
                </c:pt>
                <c:pt idx="4">
                  <c:v>18.850000000000001</c:v>
                </c:pt>
                <c:pt idx="5">
                  <c:v>21.82</c:v>
                </c:pt>
                <c:pt idx="6">
                  <c:v>24.8</c:v>
                </c:pt>
                <c:pt idx="7">
                  <c:v>27.77</c:v>
                </c:pt>
                <c:pt idx="8">
                  <c:v>30.75</c:v>
                </c:pt>
                <c:pt idx="9">
                  <c:v>32.74</c:v>
                </c:pt>
              </c:numCache>
            </c:numRef>
          </c:yVal>
          <c:smooth val="1"/>
        </c:ser>
        <c:ser>
          <c:idx val="3"/>
          <c:order val="0"/>
          <c:tx>
            <c:v>Tecsup Test Gain 5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'HSC 10m G5'!$F$6:$F$8</c:f>
              <c:numCache>
                <c:formatCode>General</c:formatCode>
                <c:ptCount val="3"/>
                <c:pt idx="0">
                  <c:v>37</c:v>
                </c:pt>
                <c:pt idx="1">
                  <c:v>50</c:v>
                </c:pt>
                <c:pt idx="2">
                  <c:v>63</c:v>
                </c:pt>
              </c:numCache>
            </c:numRef>
          </c:xVal>
          <c:yVal>
            <c:numRef>
              <c:f>'HSC 10m G5'!$G$6:$G$8</c:f>
              <c:numCache>
                <c:formatCode>0.00</c:formatCode>
                <c:ptCount val="3"/>
                <c:pt idx="0">
                  <c:v>3.8</c:v>
                </c:pt>
                <c:pt idx="1">
                  <c:v>13.7</c:v>
                </c:pt>
                <c:pt idx="2">
                  <c:v>23.2</c:v>
                </c:pt>
              </c:numCache>
            </c:numRef>
          </c:yVal>
          <c:smooth val="1"/>
        </c:ser>
        <c:axId val="134491520"/>
        <c:axId val="135479296"/>
      </c:scatterChart>
      <c:valAx>
        <c:axId val="134491520"/>
        <c:scaling>
          <c:orientation val="minMax"/>
          <c:max val="70"/>
          <c:min val="3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Register Value</a:t>
                </a:r>
              </a:p>
            </c:rich>
          </c:tx>
          <c:layout>
            <c:manualLayout>
              <c:xMode val="edge"/>
              <c:yMode val="edge"/>
              <c:x val="0.32950828049148767"/>
              <c:y val="0.89379923254274174"/>
            </c:manualLayout>
          </c:layout>
        </c:title>
        <c:numFmt formatCode="General" sourceLinked="1"/>
        <c:majorTickMark val="cross"/>
        <c:minorTickMark val="in"/>
        <c:tickLblPos val="low"/>
        <c:crossAx val="135479296"/>
        <c:crosses val="autoZero"/>
        <c:crossBetween val="midCat"/>
        <c:majorUnit val="5"/>
      </c:valAx>
      <c:valAx>
        <c:axId val="135479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134491520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HOCD Gain Change</a:t>
            </a:r>
          </a:p>
        </c:rich>
      </c:tx>
      <c:layout/>
    </c:title>
    <c:plotArea>
      <c:layout/>
      <c:scatterChart>
        <c:scatterStyle val="smoothMarker"/>
        <c:ser>
          <c:idx val="2"/>
          <c:order val="2"/>
          <c:tx>
            <c:v>"Texas Calculate Typical</c:v>
          </c:tx>
          <c:marker>
            <c:symbol val="none"/>
          </c:marker>
          <c:xVal>
            <c:numRef>
              <c:f>'HOCD 10m G5'!$A$6:$A$8</c:f>
              <c:numCache>
                <c:formatCode>General</c:formatCode>
                <c:ptCount val="3"/>
                <c:pt idx="0">
                  <c:v>35</c:v>
                </c:pt>
                <c:pt idx="1">
                  <c:v>145</c:v>
                </c:pt>
                <c:pt idx="2">
                  <c:v>255</c:v>
                </c:pt>
              </c:numCache>
            </c:numRef>
          </c:xVal>
          <c:yVal>
            <c:numRef>
              <c:f>'HOCD 10m G5'!$B$6:$B$8</c:f>
              <c:numCache>
                <c:formatCode>General</c:formatCode>
                <c:ptCount val="3"/>
                <c:pt idx="0">
                  <c:v>4.28</c:v>
                </c:pt>
                <c:pt idx="1">
                  <c:v>17.73</c:v>
                </c:pt>
                <c:pt idx="2">
                  <c:v>31.19</c:v>
                </c:pt>
              </c:numCache>
            </c:numRef>
          </c:yVal>
          <c:smooth val="1"/>
        </c:ser>
        <c:ser>
          <c:idx val="3"/>
          <c:order val="3"/>
          <c:tx>
            <c:v>Tecsup Test Gain 9</c:v>
          </c:tx>
          <c:spPr>
            <a:ln w="63500"/>
          </c:spPr>
          <c:marker>
            <c:symbol val="none"/>
          </c:marker>
          <c:xVal>
            <c:numRef>
              <c:f>'HOCD 10m G5'!$F$6:$F$8</c:f>
              <c:numCache>
                <c:formatCode>General</c:formatCode>
                <c:ptCount val="3"/>
                <c:pt idx="0">
                  <c:v>35</c:v>
                </c:pt>
                <c:pt idx="1">
                  <c:v>145</c:v>
                </c:pt>
                <c:pt idx="2">
                  <c:v>255</c:v>
                </c:pt>
              </c:numCache>
            </c:numRef>
          </c:xVal>
          <c:yVal>
            <c:numRef>
              <c:f>'HOCD 10m G5'!$G$6:$G$8</c:f>
              <c:numCache>
                <c:formatCode>0.00</c:formatCode>
                <c:ptCount val="3"/>
                <c:pt idx="0">
                  <c:v>3.4</c:v>
                </c:pt>
                <c:pt idx="1">
                  <c:v>13.4</c:v>
                </c:pt>
                <c:pt idx="2">
                  <c:v>23.1</c:v>
                </c:pt>
              </c:numCache>
            </c:numRef>
          </c:yVal>
          <c:smooth val="1"/>
        </c:ser>
        <c:ser>
          <c:idx val="0"/>
          <c:order val="0"/>
          <c:tx>
            <c:v>"Texas Calculate Typical</c:v>
          </c:tx>
          <c:marker>
            <c:symbol val="none"/>
          </c:marker>
          <c:xVal>
            <c:numRef>
              <c:f>'HOCD 10m G5'!$A$6:$A$8</c:f>
              <c:numCache>
                <c:formatCode>General</c:formatCode>
                <c:ptCount val="3"/>
                <c:pt idx="0">
                  <c:v>35</c:v>
                </c:pt>
                <c:pt idx="1">
                  <c:v>145</c:v>
                </c:pt>
                <c:pt idx="2">
                  <c:v>255</c:v>
                </c:pt>
              </c:numCache>
            </c:numRef>
          </c:xVal>
          <c:yVal>
            <c:numRef>
              <c:f>'HOCD 10m G5'!$B$6:$B$8</c:f>
              <c:numCache>
                <c:formatCode>General</c:formatCode>
                <c:ptCount val="3"/>
                <c:pt idx="0">
                  <c:v>4.28</c:v>
                </c:pt>
                <c:pt idx="1">
                  <c:v>17.73</c:v>
                </c:pt>
                <c:pt idx="2">
                  <c:v>31.19</c:v>
                </c:pt>
              </c:numCache>
            </c:numRef>
          </c:yVal>
          <c:smooth val="1"/>
        </c:ser>
        <c:ser>
          <c:idx val="1"/>
          <c:order val="1"/>
          <c:tx>
            <c:v>Tecsup Test Gain 5</c:v>
          </c:tx>
          <c:marker>
            <c:symbol val="none"/>
          </c:marker>
          <c:xVal>
            <c:numRef>
              <c:f>'HOCD 10m G5'!$F$6:$F$8</c:f>
              <c:numCache>
                <c:formatCode>General</c:formatCode>
                <c:ptCount val="3"/>
                <c:pt idx="0">
                  <c:v>35</c:v>
                </c:pt>
                <c:pt idx="1">
                  <c:v>145</c:v>
                </c:pt>
                <c:pt idx="2">
                  <c:v>255</c:v>
                </c:pt>
              </c:numCache>
            </c:numRef>
          </c:xVal>
          <c:yVal>
            <c:numRef>
              <c:f>'HOCD 10m G5'!$G$6:$G$8</c:f>
              <c:numCache>
                <c:formatCode>0.00</c:formatCode>
                <c:ptCount val="3"/>
                <c:pt idx="0">
                  <c:v>3.4</c:v>
                </c:pt>
                <c:pt idx="1">
                  <c:v>13.4</c:v>
                </c:pt>
                <c:pt idx="2">
                  <c:v>23.1</c:v>
                </c:pt>
              </c:numCache>
            </c:numRef>
          </c:yVal>
          <c:smooth val="1"/>
        </c:ser>
        <c:axId val="132059520"/>
        <c:axId val="132061440"/>
      </c:scatterChart>
      <c:valAx>
        <c:axId val="132059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Register</a:t>
                </a:r>
                <a:r>
                  <a:rPr lang="fr-FR" baseline="0"/>
                  <a:t> Value</a:t>
                </a:r>
                <a:endParaRPr lang="fr-FR"/>
              </a:p>
            </c:rich>
          </c:tx>
          <c:layout/>
        </c:title>
        <c:numFmt formatCode="General" sourceLinked="1"/>
        <c:majorTickMark val="none"/>
        <c:tickLblPos val="nextTo"/>
        <c:crossAx val="132061440"/>
        <c:crosses val="autoZero"/>
        <c:crossBetween val="midCat"/>
      </c:valAx>
      <c:valAx>
        <c:axId val="132061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32059520"/>
        <c:crosses val="autoZero"/>
        <c:crossBetween val="midCat"/>
      </c:valAx>
    </c:plotArea>
    <c:legend>
      <c:legendPos val="r"/>
      <c:legendEntry>
        <c:idx val="2"/>
        <c:delete val="1"/>
      </c:legendEntry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HOCC Gain Change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0021691803811218E-2"/>
          <c:y val="8.492717973298361E-2"/>
          <c:w val="0.73287450315571678"/>
          <c:h val="0.80671595145347319"/>
        </c:manualLayout>
      </c:layout>
      <c:scatterChart>
        <c:scatterStyle val="smoothMarker"/>
        <c:ser>
          <c:idx val="2"/>
          <c:order val="2"/>
          <c:tx>
            <c:v>Texas Calculate</c:v>
          </c:tx>
          <c:marker>
            <c:symbol val="none"/>
          </c:marker>
          <c:xVal>
            <c:numRef>
              <c:f>'HOCC 10m G9'!$A$6:$A$8</c:f>
              <c:numCache>
                <c:formatCode>General</c:formatCode>
                <c:ptCount val="3"/>
                <c:pt idx="0">
                  <c:v>0</c:v>
                </c:pt>
                <c:pt idx="1">
                  <c:v>110</c:v>
                </c:pt>
                <c:pt idx="2">
                  <c:v>220</c:v>
                </c:pt>
              </c:numCache>
            </c:numRef>
          </c:xVal>
          <c:yVal>
            <c:numRef>
              <c:f>'HOCC 10m G9'!$B$6:$B$8</c:f>
              <c:numCache>
                <c:formatCode>General</c:formatCode>
                <c:ptCount val="3"/>
                <c:pt idx="0">
                  <c:v>31.19</c:v>
                </c:pt>
                <c:pt idx="1">
                  <c:v>17.73</c:v>
                </c:pt>
                <c:pt idx="2">
                  <c:v>4.28</c:v>
                </c:pt>
              </c:numCache>
            </c:numRef>
          </c:yVal>
          <c:smooth val="1"/>
        </c:ser>
        <c:ser>
          <c:idx val="3"/>
          <c:order val="3"/>
          <c:tx>
            <c:v>Tecsup Test Gain 9</c:v>
          </c:tx>
          <c:marker>
            <c:symbol val="none"/>
          </c:marker>
          <c:xVal>
            <c:numRef>
              <c:f>'HOCC 10m G9'!$A$6:$A$8</c:f>
              <c:numCache>
                <c:formatCode>General</c:formatCode>
                <c:ptCount val="3"/>
                <c:pt idx="0">
                  <c:v>0</c:v>
                </c:pt>
                <c:pt idx="1">
                  <c:v>110</c:v>
                </c:pt>
                <c:pt idx="2">
                  <c:v>220</c:v>
                </c:pt>
              </c:numCache>
            </c:numRef>
          </c:xVal>
          <c:yVal>
            <c:numRef>
              <c:f>'HOCC 10m G9'!$G$6:$G$8</c:f>
              <c:numCache>
                <c:formatCode>0.00</c:formatCode>
                <c:ptCount val="3"/>
                <c:pt idx="0">
                  <c:v>22.5</c:v>
                </c:pt>
                <c:pt idx="1">
                  <c:v>13.1</c:v>
                </c:pt>
                <c:pt idx="2">
                  <c:v>3.2</c:v>
                </c:pt>
              </c:numCache>
            </c:numRef>
          </c:yVal>
          <c:smooth val="1"/>
        </c:ser>
        <c:ser>
          <c:idx val="0"/>
          <c:order val="0"/>
          <c:tx>
            <c:v>Texas Calculate</c:v>
          </c:tx>
          <c:marker>
            <c:symbol val="none"/>
          </c:marker>
          <c:xVal>
            <c:numRef>
              <c:f>'HOCC 10m G5'!$A$6:$A$8</c:f>
              <c:numCache>
                <c:formatCode>General</c:formatCode>
                <c:ptCount val="3"/>
                <c:pt idx="0">
                  <c:v>0</c:v>
                </c:pt>
                <c:pt idx="1">
                  <c:v>110</c:v>
                </c:pt>
                <c:pt idx="2">
                  <c:v>220</c:v>
                </c:pt>
              </c:numCache>
            </c:numRef>
          </c:xVal>
          <c:yVal>
            <c:numRef>
              <c:f>'HOCC 10m G5'!$B$6:$B$8</c:f>
              <c:numCache>
                <c:formatCode>General</c:formatCode>
                <c:ptCount val="3"/>
                <c:pt idx="0">
                  <c:v>31.19</c:v>
                </c:pt>
                <c:pt idx="1">
                  <c:v>17.73</c:v>
                </c:pt>
                <c:pt idx="2">
                  <c:v>4.28</c:v>
                </c:pt>
              </c:numCache>
            </c:numRef>
          </c:yVal>
          <c:smooth val="1"/>
        </c:ser>
        <c:ser>
          <c:idx val="1"/>
          <c:order val="1"/>
          <c:tx>
            <c:v>Tecsup Test Gain 5</c:v>
          </c:tx>
          <c:marker>
            <c:symbol val="none"/>
          </c:marker>
          <c:xVal>
            <c:numRef>
              <c:f>'HOCC 10m G5'!$A$6:$A$8</c:f>
              <c:numCache>
                <c:formatCode>General</c:formatCode>
                <c:ptCount val="3"/>
                <c:pt idx="0">
                  <c:v>0</c:v>
                </c:pt>
                <c:pt idx="1">
                  <c:v>110</c:v>
                </c:pt>
                <c:pt idx="2">
                  <c:v>220</c:v>
                </c:pt>
              </c:numCache>
            </c:numRef>
          </c:xVal>
          <c:yVal>
            <c:numRef>
              <c:f>'HOCC 10m G5'!$G$6:$G$8</c:f>
              <c:numCache>
                <c:formatCode>0.00</c:formatCode>
                <c:ptCount val="3"/>
                <c:pt idx="0">
                  <c:v>23.3</c:v>
                </c:pt>
                <c:pt idx="1">
                  <c:v>13.5</c:v>
                </c:pt>
                <c:pt idx="2">
                  <c:v>3.2</c:v>
                </c:pt>
              </c:numCache>
            </c:numRef>
          </c:yVal>
          <c:smooth val="1"/>
        </c:ser>
        <c:axId val="102678528"/>
        <c:axId val="103280640"/>
      </c:scatterChart>
      <c:valAx>
        <c:axId val="10267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Register</a:t>
                </a:r>
                <a:r>
                  <a:rPr lang="fr-FR" baseline="0"/>
                  <a:t> Value</a:t>
                </a:r>
                <a:endParaRPr lang="fr-FR"/>
              </a:p>
            </c:rich>
          </c:tx>
          <c:layout/>
        </c:title>
        <c:numFmt formatCode="General" sourceLinked="1"/>
        <c:majorTickMark val="none"/>
        <c:tickLblPos val="nextTo"/>
        <c:crossAx val="103280640"/>
        <c:crosses val="autoZero"/>
        <c:crossBetween val="midCat"/>
      </c:valAx>
      <c:valAx>
        <c:axId val="103280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2678528"/>
        <c:crosses val="autoZero"/>
        <c:crossBetween val="midCat"/>
      </c:valAx>
    </c:plotArea>
    <c:legend>
      <c:legendPos val="r"/>
      <c:legendEntry>
        <c:idx val="2"/>
        <c:delete val="1"/>
      </c:legendEntry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5"/>
  <c:chart>
    <c:title>
      <c:tx>
        <c:rich>
          <a:bodyPr/>
          <a:lstStyle/>
          <a:p>
            <a:pPr>
              <a:defRPr/>
            </a:pPr>
            <a:r>
              <a:rPr lang="fr-FR" baseline="0"/>
              <a:t>Compare Data and Calcul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3"/>
          <c:order val="3"/>
          <c:tx>
            <c:strRef>
              <c:f>'HSC 10m G9'!$F$4</c:f>
              <c:strCache>
                <c:ptCount val="1"/>
                <c:pt idx="0">
                  <c:v>TECSUP Test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trendline>
            <c:name>Tendance TECSUP</c:name>
            <c:trendlineType val="linear"/>
            <c:dispEq val="1"/>
            <c:trendlineLbl>
              <c:layout>
                <c:manualLayout>
                  <c:x val="0.43181271475689281"/>
                  <c:y val="0.4175513167237074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600" b="0" baseline="0"/>
                      <a:t>y = 0.7461x - 23.866</a:t>
                    </a:r>
                    <a:endParaRPr lang="en-US" sz="1600" b="0"/>
                  </a:p>
                </c:rich>
              </c:tx>
              <c:numFmt formatCode="General" sourceLinked="0"/>
            </c:trendlineLbl>
          </c:trendline>
          <c:xVal>
            <c:numRef>
              <c:f>'HSC 10m G9'!$F$6:$F$15</c:f>
              <c:numCache>
                <c:formatCode>General</c:formatCode>
                <c:ptCount val="10"/>
                <c:pt idx="0">
                  <c:v>37</c:v>
                </c:pt>
                <c:pt idx="1">
                  <c:v>40</c:v>
                </c:pt>
                <c:pt idx="2">
                  <c:v>43</c:v>
                </c:pt>
                <c:pt idx="3">
                  <c:v>46</c:v>
                </c:pt>
                <c:pt idx="4">
                  <c:v>49</c:v>
                </c:pt>
                <c:pt idx="5">
                  <c:v>52</c:v>
                </c:pt>
                <c:pt idx="6">
                  <c:v>55</c:v>
                </c:pt>
                <c:pt idx="7">
                  <c:v>58</c:v>
                </c:pt>
                <c:pt idx="8">
                  <c:v>61</c:v>
                </c:pt>
                <c:pt idx="9">
                  <c:v>63</c:v>
                </c:pt>
              </c:numCache>
            </c:numRef>
          </c:xVal>
          <c:yVal>
            <c:numRef>
              <c:f>'HSC 10m G9'!$G$6:$G$15</c:f>
              <c:numCache>
                <c:formatCode>0.00</c:formatCode>
                <c:ptCount val="10"/>
                <c:pt idx="0">
                  <c:v>3.7</c:v>
                </c:pt>
                <c:pt idx="1">
                  <c:v>6</c:v>
                </c:pt>
                <c:pt idx="2">
                  <c:v>8.1999999999999993</c:v>
                </c:pt>
                <c:pt idx="3">
                  <c:v>10.4</c:v>
                </c:pt>
                <c:pt idx="4">
                  <c:v>13</c:v>
                </c:pt>
                <c:pt idx="5">
                  <c:v>14.8</c:v>
                </c:pt>
                <c:pt idx="6">
                  <c:v>17</c:v>
                </c:pt>
                <c:pt idx="7">
                  <c:v>19.5</c:v>
                </c:pt>
                <c:pt idx="8">
                  <c:v>21.7</c:v>
                </c:pt>
                <c:pt idx="9">
                  <c:v>23.1</c:v>
                </c:pt>
              </c:numCache>
            </c:numRef>
          </c:yVal>
          <c:smooth val="1"/>
        </c:ser>
        <c:ser>
          <c:idx val="0"/>
          <c:order val="0"/>
          <c:tx>
            <c:v>Texas Calculate Typical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'HSC 10m G9'!$A$6:$A$15</c:f>
              <c:numCache>
                <c:formatCode>General</c:formatCode>
                <c:ptCount val="10"/>
                <c:pt idx="0">
                  <c:v>37</c:v>
                </c:pt>
                <c:pt idx="1">
                  <c:v>40</c:v>
                </c:pt>
                <c:pt idx="2">
                  <c:v>43</c:v>
                </c:pt>
                <c:pt idx="3">
                  <c:v>46</c:v>
                </c:pt>
                <c:pt idx="4">
                  <c:v>49</c:v>
                </c:pt>
                <c:pt idx="5">
                  <c:v>52</c:v>
                </c:pt>
                <c:pt idx="6">
                  <c:v>55</c:v>
                </c:pt>
                <c:pt idx="7">
                  <c:v>58</c:v>
                </c:pt>
                <c:pt idx="8">
                  <c:v>61</c:v>
                </c:pt>
                <c:pt idx="9">
                  <c:v>63</c:v>
                </c:pt>
              </c:numCache>
            </c:numRef>
          </c:xVal>
          <c:yVal>
            <c:numRef>
              <c:f>'HSC 10m G9'!$B$6:$B$15</c:f>
              <c:numCache>
                <c:formatCode>0.00</c:formatCode>
                <c:ptCount val="10"/>
                <c:pt idx="0">
                  <c:v>4.96</c:v>
                </c:pt>
                <c:pt idx="1">
                  <c:v>7.94</c:v>
                </c:pt>
                <c:pt idx="2">
                  <c:v>10.91</c:v>
                </c:pt>
                <c:pt idx="3">
                  <c:v>13.89</c:v>
                </c:pt>
                <c:pt idx="4">
                  <c:v>16.87</c:v>
                </c:pt>
                <c:pt idx="5">
                  <c:v>19.84</c:v>
                </c:pt>
                <c:pt idx="6">
                  <c:v>22.82</c:v>
                </c:pt>
                <c:pt idx="7">
                  <c:v>25.79</c:v>
                </c:pt>
                <c:pt idx="8">
                  <c:v>28.77</c:v>
                </c:pt>
                <c:pt idx="9">
                  <c:v>30.76</c:v>
                </c:pt>
              </c:numCache>
            </c:numRef>
          </c:yVal>
          <c:smooth val="1"/>
        </c:ser>
        <c:ser>
          <c:idx val="1"/>
          <c:order val="1"/>
          <c:tx>
            <c:v>Texas Calculate Min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'HSC 10m G9'!$A$6:$A$15</c:f>
              <c:numCache>
                <c:formatCode>General</c:formatCode>
                <c:ptCount val="10"/>
                <c:pt idx="0">
                  <c:v>37</c:v>
                </c:pt>
                <c:pt idx="1">
                  <c:v>40</c:v>
                </c:pt>
                <c:pt idx="2">
                  <c:v>43</c:v>
                </c:pt>
                <c:pt idx="3">
                  <c:v>46</c:v>
                </c:pt>
                <c:pt idx="4">
                  <c:v>49</c:v>
                </c:pt>
                <c:pt idx="5">
                  <c:v>52</c:v>
                </c:pt>
                <c:pt idx="6">
                  <c:v>55</c:v>
                </c:pt>
                <c:pt idx="7">
                  <c:v>58</c:v>
                </c:pt>
                <c:pt idx="8">
                  <c:v>61</c:v>
                </c:pt>
                <c:pt idx="9">
                  <c:v>63</c:v>
                </c:pt>
              </c:numCache>
            </c:numRef>
          </c:xVal>
          <c:yVal>
            <c:numRef>
              <c:f>'HSC 10m G9'!$C$6:$C$15</c:f>
              <c:numCache>
                <c:formatCode>0.00</c:formatCode>
                <c:ptCount val="10"/>
                <c:pt idx="0">
                  <c:v>2.98</c:v>
                </c:pt>
                <c:pt idx="1">
                  <c:v>5.96</c:v>
                </c:pt>
                <c:pt idx="2">
                  <c:v>8.93</c:v>
                </c:pt>
                <c:pt idx="3">
                  <c:v>11.91</c:v>
                </c:pt>
                <c:pt idx="4">
                  <c:v>14.89</c:v>
                </c:pt>
                <c:pt idx="5">
                  <c:v>17.86</c:v>
                </c:pt>
                <c:pt idx="6">
                  <c:v>20.84</c:v>
                </c:pt>
                <c:pt idx="7">
                  <c:v>23.81</c:v>
                </c:pt>
                <c:pt idx="8">
                  <c:v>26.79</c:v>
                </c:pt>
                <c:pt idx="9">
                  <c:v>28.78</c:v>
                </c:pt>
              </c:numCache>
            </c:numRef>
          </c:yVal>
          <c:smooth val="1"/>
        </c:ser>
        <c:ser>
          <c:idx val="2"/>
          <c:order val="2"/>
          <c:tx>
            <c:v>Texas Calculate Max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'HSC 10m G9'!$A$6:$A$15</c:f>
              <c:numCache>
                <c:formatCode>General</c:formatCode>
                <c:ptCount val="10"/>
                <c:pt idx="0">
                  <c:v>37</c:v>
                </c:pt>
                <c:pt idx="1">
                  <c:v>40</c:v>
                </c:pt>
                <c:pt idx="2">
                  <c:v>43</c:v>
                </c:pt>
                <c:pt idx="3">
                  <c:v>46</c:v>
                </c:pt>
                <c:pt idx="4">
                  <c:v>49</c:v>
                </c:pt>
                <c:pt idx="5">
                  <c:v>52</c:v>
                </c:pt>
                <c:pt idx="6">
                  <c:v>55</c:v>
                </c:pt>
                <c:pt idx="7">
                  <c:v>58</c:v>
                </c:pt>
                <c:pt idx="8">
                  <c:v>61</c:v>
                </c:pt>
                <c:pt idx="9">
                  <c:v>63</c:v>
                </c:pt>
              </c:numCache>
            </c:numRef>
          </c:xVal>
          <c:yVal>
            <c:numRef>
              <c:f>'HSC 10m G9'!$D$6:$D$15</c:f>
              <c:numCache>
                <c:formatCode>0.00</c:formatCode>
                <c:ptCount val="10"/>
                <c:pt idx="0">
                  <c:v>6.94</c:v>
                </c:pt>
                <c:pt idx="1">
                  <c:v>9.92</c:v>
                </c:pt>
                <c:pt idx="2">
                  <c:v>12.89</c:v>
                </c:pt>
                <c:pt idx="3">
                  <c:v>15.87</c:v>
                </c:pt>
                <c:pt idx="4">
                  <c:v>18.850000000000001</c:v>
                </c:pt>
                <c:pt idx="5">
                  <c:v>21.82</c:v>
                </c:pt>
                <c:pt idx="6">
                  <c:v>24.8</c:v>
                </c:pt>
                <c:pt idx="7">
                  <c:v>27.77</c:v>
                </c:pt>
                <c:pt idx="8">
                  <c:v>30.75</c:v>
                </c:pt>
                <c:pt idx="9">
                  <c:v>32.74</c:v>
                </c:pt>
              </c:numCache>
            </c:numRef>
          </c:yVal>
          <c:smooth val="1"/>
        </c:ser>
        <c:axId val="89691264"/>
        <c:axId val="89693184"/>
      </c:scatterChart>
      <c:valAx>
        <c:axId val="89691264"/>
        <c:scaling>
          <c:orientation val="minMax"/>
          <c:max val="70"/>
          <c:min val="3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Register Value</a:t>
                </a:r>
              </a:p>
            </c:rich>
          </c:tx>
          <c:layout>
            <c:manualLayout>
              <c:xMode val="edge"/>
              <c:yMode val="edge"/>
              <c:x val="0.32950828049148734"/>
              <c:y val="0.89379923254274074"/>
            </c:manualLayout>
          </c:layout>
        </c:title>
        <c:numFmt formatCode="General" sourceLinked="1"/>
        <c:majorTickMark val="cross"/>
        <c:minorTickMark val="in"/>
        <c:tickLblPos val="low"/>
        <c:crossAx val="89693184"/>
        <c:crosses val="autoZero"/>
        <c:crossBetween val="midCat"/>
        <c:majorUnit val="5"/>
      </c:valAx>
      <c:valAx>
        <c:axId val="896931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896912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Compare Data and Calcul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Texas Calculate Typical</c:v>
          </c:tx>
          <c:marker>
            <c:symbol val="none"/>
          </c:marker>
          <c:xVal>
            <c:numRef>
              <c:f>'HOCD 10m G9'!$A$6:$A$15</c:f>
              <c:numCache>
                <c:formatCode>General</c:formatCode>
                <c:ptCount val="10"/>
                <c:pt idx="0">
                  <c:v>35</c:v>
                </c:pt>
                <c:pt idx="1">
                  <c:v>59</c:v>
                </c:pt>
                <c:pt idx="2">
                  <c:v>83</c:v>
                </c:pt>
                <c:pt idx="3">
                  <c:v>107</c:v>
                </c:pt>
                <c:pt idx="4">
                  <c:v>131</c:v>
                </c:pt>
                <c:pt idx="5">
                  <c:v>155</c:v>
                </c:pt>
                <c:pt idx="6">
                  <c:v>179</c:v>
                </c:pt>
                <c:pt idx="7">
                  <c:v>203</c:v>
                </c:pt>
                <c:pt idx="8">
                  <c:v>227</c:v>
                </c:pt>
                <c:pt idx="9">
                  <c:v>255</c:v>
                </c:pt>
              </c:numCache>
            </c:numRef>
          </c:xVal>
          <c:yVal>
            <c:numRef>
              <c:f>'HOCD 10m G9'!$B$6:$B$15</c:f>
              <c:numCache>
                <c:formatCode>General</c:formatCode>
                <c:ptCount val="10"/>
                <c:pt idx="0">
                  <c:v>4.28</c:v>
                </c:pt>
                <c:pt idx="1">
                  <c:v>7.22</c:v>
                </c:pt>
                <c:pt idx="2">
                  <c:v>10.15</c:v>
                </c:pt>
                <c:pt idx="3">
                  <c:v>13.09</c:v>
                </c:pt>
                <c:pt idx="4">
                  <c:v>16.02</c:v>
                </c:pt>
                <c:pt idx="5">
                  <c:v>18.96</c:v>
                </c:pt>
                <c:pt idx="6">
                  <c:v>21.89</c:v>
                </c:pt>
                <c:pt idx="7">
                  <c:v>24.83</c:v>
                </c:pt>
                <c:pt idx="8">
                  <c:v>27.76</c:v>
                </c:pt>
                <c:pt idx="9">
                  <c:v>31.19</c:v>
                </c:pt>
              </c:numCache>
            </c:numRef>
          </c:yVal>
          <c:smooth val="1"/>
        </c:ser>
        <c:ser>
          <c:idx val="1"/>
          <c:order val="1"/>
          <c:tx>
            <c:v>Tecsup Test</c:v>
          </c:tx>
          <c:marker>
            <c:symbol val="none"/>
          </c:marker>
          <c:trendline>
            <c:name>Tendance TECSUP</c:name>
            <c:trendlineType val="linear"/>
            <c:dispEq val="1"/>
            <c:trendlineLbl>
              <c:layout>
                <c:manualLayout>
                  <c:x val="0.3447613922691527"/>
                  <c:y val="0.4131487882708118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="1" baseline="0"/>
                      <a:t>y = 0.0911x + 0.1907</a:t>
                    </a:r>
                    <a:endParaRPr lang="en-US" sz="1200" b="1"/>
                  </a:p>
                </c:rich>
              </c:tx>
              <c:numFmt formatCode="General" sourceLinked="0"/>
            </c:trendlineLbl>
          </c:trendline>
          <c:xVal>
            <c:numRef>
              <c:f>'HOCD 10m G9'!$A$6:$A$15</c:f>
              <c:numCache>
                <c:formatCode>General</c:formatCode>
                <c:ptCount val="10"/>
                <c:pt idx="0">
                  <c:v>35</c:v>
                </c:pt>
                <c:pt idx="1">
                  <c:v>59</c:v>
                </c:pt>
                <c:pt idx="2">
                  <c:v>83</c:v>
                </c:pt>
                <c:pt idx="3">
                  <c:v>107</c:v>
                </c:pt>
                <c:pt idx="4">
                  <c:v>131</c:v>
                </c:pt>
                <c:pt idx="5">
                  <c:v>155</c:v>
                </c:pt>
                <c:pt idx="6">
                  <c:v>179</c:v>
                </c:pt>
                <c:pt idx="7">
                  <c:v>203</c:v>
                </c:pt>
                <c:pt idx="8">
                  <c:v>227</c:v>
                </c:pt>
                <c:pt idx="9">
                  <c:v>255</c:v>
                </c:pt>
              </c:numCache>
            </c:numRef>
          </c:xVal>
          <c:yVal>
            <c:numRef>
              <c:f>'HOCD 10m G9'!$G$6:$G$15</c:f>
              <c:numCache>
                <c:formatCode>0.00</c:formatCode>
                <c:ptCount val="10"/>
                <c:pt idx="0">
                  <c:v>3.2</c:v>
                </c:pt>
                <c:pt idx="1">
                  <c:v>5.6</c:v>
                </c:pt>
                <c:pt idx="2">
                  <c:v>7.8</c:v>
                </c:pt>
                <c:pt idx="3">
                  <c:v>10</c:v>
                </c:pt>
                <c:pt idx="4">
                  <c:v>12.2</c:v>
                </c:pt>
                <c:pt idx="5">
                  <c:v>14.4</c:v>
                </c:pt>
                <c:pt idx="6">
                  <c:v>16.600000000000001</c:v>
                </c:pt>
                <c:pt idx="7">
                  <c:v>18.600000000000001</c:v>
                </c:pt>
                <c:pt idx="8">
                  <c:v>20.8</c:v>
                </c:pt>
                <c:pt idx="9">
                  <c:v>23.4</c:v>
                </c:pt>
              </c:numCache>
            </c:numRef>
          </c:yVal>
          <c:smooth val="1"/>
        </c:ser>
        <c:dLbls/>
        <c:axId val="75101696"/>
        <c:axId val="75702656"/>
      </c:scatterChart>
      <c:valAx>
        <c:axId val="75101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Register</a:t>
                </a:r>
                <a:r>
                  <a:rPr lang="fr-FR" baseline="0"/>
                  <a:t> Value</a:t>
                </a:r>
                <a:endParaRPr lang="fr-FR"/>
              </a:p>
            </c:rich>
          </c:tx>
          <c:layout/>
        </c:title>
        <c:numFmt formatCode="General" sourceLinked="1"/>
        <c:majorTickMark val="none"/>
        <c:tickLblPos val="nextTo"/>
        <c:crossAx val="75702656"/>
        <c:crosses val="autoZero"/>
        <c:crossBetween val="midCat"/>
      </c:valAx>
      <c:valAx>
        <c:axId val="75702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51016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Compare Data and Calcul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Texas Calculate</c:v>
          </c:tx>
          <c:marker>
            <c:symbol val="none"/>
          </c:marker>
          <c:xVal>
            <c:numRef>
              <c:f>'HOCC 10m G9'!$A$6:$A$8</c:f>
              <c:numCache>
                <c:formatCode>General</c:formatCode>
                <c:ptCount val="3"/>
                <c:pt idx="0">
                  <c:v>0</c:v>
                </c:pt>
                <c:pt idx="1">
                  <c:v>110</c:v>
                </c:pt>
                <c:pt idx="2">
                  <c:v>220</c:v>
                </c:pt>
              </c:numCache>
            </c:numRef>
          </c:xVal>
          <c:yVal>
            <c:numRef>
              <c:f>'HOCC 10m G9'!$B$6:$B$8</c:f>
              <c:numCache>
                <c:formatCode>General</c:formatCode>
                <c:ptCount val="3"/>
                <c:pt idx="0">
                  <c:v>31.19</c:v>
                </c:pt>
                <c:pt idx="1">
                  <c:v>17.73</c:v>
                </c:pt>
                <c:pt idx="2">
                  <c:v>4.28</c:v>
                </c:pt>
              </c:numCache>
            </c:numRef>
          </c:yVal>
          <c:smooth val="1"/>
        </c:ser>
        <c:ser>
          <c:idx val="1"/>
          <c:order val="1"/>
          <c:tx>
            <c:v>Tecsup Test</c:v>
          </c:tx>
          <c:marker>
            <c:symbol val="none"/>
          </c:marker>
          <c:xVal>
            <c:numRef>
              <c:f>'HOCC 10m G9'!$A$6:$A$8</c:f>
              <c:numCache>
                <c:formatCode>General</c:formatCode>
                <c:ptCount val="3"/>
                <c:pt idx="0">
                  <c:v>0</c:v>
                </c:pt>
                <c:pt idx="1">
                  <c:v>110</c:v>
                </c:pt>
                <c:pt idx="2">
                  <c:v>220</c:v>
                </c:pt>
              </c:numCache>
            </c:numRef>
          </c:xVal>
          <c:yVal>
            <c:numRef>
              <c:f>'HOCC 10m G9'!$G$6:$G$8</c:f>
              <c:numCache>
                <c:formatCode>0.00</c:formatCode>
                <c:ptCount val="3"/>
                <c:pt idx="0">
                  <c:v>22.5</c:v>
                </c:pt>
                <c:pt idx="1">
                  <c:v>13.1</c:v>
                </c:pt>
                <c:pt idx="2">
                  <c:v>3.2</c:v>
                </c:pt>
              </c:numCache>
            </c:numRef>
          </c:yVal>
          <c:smooth val="1"/>
        </c:ser>
        <c:axId val="101145600"/>
        <c:axId val="101151872"/>
      </c:scatterChart>
      <c:valAx>
        <c:axId val="10114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Register</a:t>
                </a:r>
                <a:r>
                  <a:rPr lang="fr-FR" baseline="0"/>
                  <a:t> Value</a:t>
                </a:r>
                <a:endParaRPr lang="fr-FR"/>
              </a:p>
            </c:rich>
          </c:tx>
          <c:layout/>
        </c:title>
        <c:numFmt formatCode="General" sourceLinked="1"/>
        <c:majorTickMark val="none"/>
        <c:tickLblPos val="nextTo"/>
        <c:crossAx val="101151872"/>
        <c:crosses val="autoZero"/>
        <c:crossBetween val="midCat"/>
      </c:valAx>
      <c:valAx>
        <c:axId val="1011518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11456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5"/>
  <c:chart>
    <c:title>
      <c:tx>
        <c:rich>
          <a:bodyPr/>
          <a:lstStyle/>
          <a:p>
            <a:pPr>
              <a:defRPr/>
            </a:pPr>
            <a:r>
              <a:rPr lang="fr-FR" baseline="0"/>
              <a:t>Compare Data and Calcul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Texas Calculate Typical</c:v>
          </c:tx>
          <c:marker>
            <c:symbol val="none"/>
          </c:marker>
          <c:xVal>
            <c:numRef>
              <c:f>'HSC 10m G5'!$A$6:$A$8</c:f>
              <c:numCache>
                <c:formatCode>General</c:formatCode>
                <c:ptCount val="3"/>
                <c:pt idx="0">
                  <c:v>37</c:v>
                </c:pt>
                <c:pt idx="1">
                  <c:v>50</c:v>
                </c:pt>
                <c:pt idx="2">
                  <c:v>63</c:v>
                </c:pt>
              </c:numCache>
            </c:numRef>
          </c:xVal>
          <c:yVal>
            <c:numRef>
              <c:f>'HSC 10m G5'!$B$6:$B$8</c:f>
              <c:numCache>
                <c:formatCode>0.00</c:formatCode>
                <c:ptCount val="3"/>
                <c:pt idx="0">
                  <c:v>4.96</c:v>
                </c:pt>
                <c:pt idx="1">
                  <c:v>17.86</c:v>
                </c:pt>
                <c:pt idx="2">
                  <c:v>30.76</c:v>
                </c:pt>
              </c:numCache>
            </c:numRef>
          </c:yVal>
          <c:smooth val="1"/>
        </c:ser>
        <c:ser>
          <c:idx val="1"/>
          <c:order val="1"/>
          <c:tx>
            <c:v>Texas Calculate Min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'HSC 10m G5'!$A$6:$A$8</c:f>
              <c:numCache>
                <c:formatCode>General</c:formatCode>
                <c:ptCount val="3"/>
                <c:pt idx="0">
                  <c:v>37</c:v>
                </c:pt>
                <c:pt idx="1">
                  <c:v>50</c:v>
                </c:pt>
                <c:pt idx="2">
                  <c:v>63</c:v>
                </c:pt>
              </c:numCache>
            </c:numRef>
          </c:xVal>
          <c:yVal>
            <c:numRef>
              <c:f>'HSC 10m G5'!$C$6:$C$8</c:f>
              <c:numCache>
                <c:formatCode>0.00</c:formatCode>
                <c:ptCount val="3"/>
                <c:pt idx="0">
                  <c:v>2.98</c:v>
                </c:pt>
                <c:pt idx="1">
                  <c:v>15.88</c:v>
                </c:pt>
                <c:pt idx="2">
                  <c:v>28.78</c:v>
                </c:pt>
              </c:numCache>
            </c:numRef>
          </c:yVal>
          <c:smooth val="1"/>
        </c:ser>
        <c:ser>
          <c:idx val="2"/>
          <c:order val="2"/>
          <c:tx>
            <c:v>Texas Calculate Max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'HSC 10m G5'!$A$6:$A$8</c:f>
              <c:numCache>
                <c:formatCode>General</c:formatCode>
                <c:ptCount val="3"/>
                <c:pt idx="0">
                  <c:v>37</c:v>
                </c:pt>
                <c:pt idx="1">
                  <c:v>50</c:v>
                </c:pt>
                <c:pt idx="2">
                  <c:v>63</c:v>
                </c:pt>
              </c:numCache>
            </c:numRef>
          </c:xVal>
          <c:yVal>
            <c:numRef>
              <c:f>'HSC 10m G5'!$D$6:$D$8</c:f>
              <c:numCache>
                <c:formatCode>0.00</c:formatCode>
                <c:ptCount val="3"/>
                <c:pt idx="0">
                  <c:v>6.94</c:v>
                </c:pt>
                <c:pt idx="1">
                  <c:v>19.84</c:v>
                </c:pt>
                <c:pt idx="2">
                  <c:v>32.74</c:v>
                </c:pt>
              </c:numCache>
            </c:numRef>
          </c:yVal>
          <c:smooth val="1"/>
        </c:ser>
        <c:ser>
          <c:idx val="3"/>
          <c:order val="3"/>
          <c:tx>
            <c:v>Tecsup Test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'HSC 10m G5'!$F$6:$F$8</c:f>
              <c:numCache>
                <c:formatCode>General</c:formatCode>
                <c:ptCount val="3"/>
                <c:pt idx="0">
                  <c:v>37</c:v>
                </c:pt>
                <c:pt idx="1">
                  <c:v>50</c:v>
                </c:pt>
                <c:pt idx="2">
                  <c:v>63</c:v>
                </c:pt>
              </c:numCache>
            </c:numRef>
          </c:xVal>
          <c:yVal>
            <c:numRef>
              <c:f>'HSC 10m G5'!$G$6:$G$8</c:f>
              <c:numCache>
                <c:formatCode>0.00</c:formatCode>
                <c:ptCount val="3"/>
                <c:pt idx="0">
                  <c:v>3.8</c:v>
                </c:pt>
                <c:pt idx="1">
                  <c:v>13.7</c:v>
                </c:pt>
                <c:pt idx="2">
                  <c:v>23.2</c:v>
                </c:pt>
              </c:numCache>
            </c:numRef>
          </c:yVal>
          <c:smooth val="1"/>
        </c:ser>
        <c:axId val="89963136"/>
        <c:axId val="90662784"/>
      </c:scatterChart>
      <c:valAx>
        <c:axId val="89963136"/>
        <c:scaling>
          <c:orientation val="minMax"/>
          <c:max val="70"/>
          <c:min val="3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Register Value</a:t>
                </a:r>
              </a:p>
            </c:rich>
          </c:tx>
          <c:layout>
            <c:manualLayout>
              <c:xMode val="edge"/>
              <c:yMode val="edge"/>
              <c:x val="0.3295082804914875"/>
              <c:y val="0.89379923254274118"/>
            </c:manualLayout>
          </c:layout>
        </c:title>
        <c:numFmt formatCode="General" sourceLinked="1"/>
        <c:majorTickMark val="cross"/>
        <c:minorTickMark val="in"/>
        <c:tickLblPos val="low"/>
        <c:crossAx val="90662784"/>
        <c:crosses val="autoZero"/>
        <c:crossBetween val="midCat"/>
        <c:majorUnit val="5"/>
      </c:valAx>
      <c:valAx>
        <c:axId val="90662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899631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Compare Data and Calcul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"Texas Calculate Typical</c:v>
          </c:tx>
          <c:marker>
            <c:symbol val="none"/>
          </c:marker>
          <c:xVal>
            <c:numRef>
              <c:f>'HOCD 10m G5'!$A$6:$A$8</c:f>
              <c:numCache>
                <c:formatCode>General</c:formatCode>
                <c:ptCount val="3"/>
                <c:pt idx="0">
                  <c:v>35</c:v>
                </c:pt>
                <c:pt idx="1">
                  <c:v>145</c:v>
                </c:pt>
                <c:pt idx="2">
                  <c:v>255</c:v>
                </c:pt>
              </c:numCache>
            </c:numRef>
          </c:xVal>
          <c:yVal>
            <c:numRef>
              <c:f>'HOCD 10m G5'!$B$6:$B$8</c:f>
              <c:numCache>
                <c:formatCode>General</c:formatCode>
                <c:ptCount val="3"/>
                <c:pt idx="0">
                  <c:v>4.28</c:v>
                </c:pt>
                <c:pt idx="1">
                  <c:v>17.73</c:v>
                </c:pt>
                <c:pt idx="2">
                  <c:v>31.19</c:v>
                </c:pt>
              </c:numCache>
            </c:numRef>
          </c:yVal>
          <c:smooth val="1"/>
        </c:ser>
        <c:ser>
          <c:idx val="1"/>
          <c:order val="1"/>
          <c:tx>
            <c:v>Tecsup Test</c:v>
          </c:tx>
          <c:marker>
            <c:symbol val="none"/>
          </c:marker>
          <c:xVal>
            <c:numRef>
              <c:f>'HOCD 10m G5'!$F$6:$F$8</c:f>
              <c:numCache>
                <c:formatCode>General</c:formatCode>
                <c:ptCount val="3"/>
                <c:pt idx="0">
                  <c:v>35</c:v>
                </c:pt>
                <c:pt idx="1">
                  <c:v>145</c:v>
                </c:pt>
                <c:pt idx="2">
                  <c:v>255</c:v>
                </c:pt>
              </c:numCache>
            </c:numRef>
          </c:xVal>
          <c:yVal>
            <c:numRef>
              <c:f>'HOCD 10m G5'!$G$6:$G$8</c:f>
              <c:numCache>
                <c:formatCode>0.00</c:formatCode>
                <c:ptCount val="3"/>
                <c:pt idx="0">
                  <c:v>3.4</c:v>
                </c:pt>
                <c:pt idx="1">
                  <c:v>13.4</c:v>
                </c:pt>
                <c:pt idx="2">
                  <c:v>23.1</c:v>
                </c:pt>
              </c:numCache>
            </c:numRef>
          </c:yVal>
          <c:smooth val="1"/>
        </c:ser>
        <c:axId val="102152832"/>
        <c:axId val="102363904"/>
      </c:scatterChart>
      <c:valAx>
        <c:axId val="102152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Register</a:t>
                </a:r>
                <a:r>
                  <a:rPr lang="fr-FR" baseline="0"/>
                  <a:t> Value</a:t>
                </a:r>
                <a:endParaRPr lang="fr-FR"/>
              </a:p>
            </c:rich>
          </c:tx>
          <c:layout/>
        </c:title>
        <c:numFmt formatCode="General" sourceLinked="1"/>
        <c:majorTickMark val="none"/>
        <c:tickLblPos val="nextTo"/>
        <c:crossAx val="102363904"/>
        <c:crosses val="autoZero"/>
        <c:crossBetween val="midCat"/>
      </c:valAx>
      <c:valAx>
        <c:axId val="102363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21528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Compare Data and Calcul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Texas Calculate</c:v>
          </c:tx>
          <c:marker>
            <c:symbol val="none"/>
          </c:marker>
          <c:xVal>
            <c:numRef>
              <c:f>'HOCC 10m G5'!$A$6:$A$8</c:f>
              <c:numCache>
                <c:formatCode>General</c:formatCode>
                <c:ptCount val="3"/>
                <c:pt idx="0">
                  <c:v>0</c:v>
                </c:pt>
                <c:pt idx="1">
                  <c:v>110</c:v>
                </c:pt>
                <c:pt idx="2">
                  <c:v>220</c:v>
                </c:pt>
              </c:numCache>
            </c:numRef>
          </c:xVal>
          <c:yVal>
            <c:numRef>
              <c:f>'HOCC 10m G5'!$B$6:$B$8</c:f>
              <c:numCache>
                <c:formatCode>General</c:formatCode>
                <c:ptCount val="3"/>
                <c:pt idx="0">
                  <c:v>31.19</c:v>
                </c:pt>
                <c:pt idx="1">
                  <c:v>17.73</c:v>
                </c:pt>
                <c:pt idx="2">
                  <c:v>4.28</c:v>
                </c:pt>
              </c:numCache>
            </c:numRef>
          </c:yVal>
          <c:smooth val="1"/>
        </c:ser>
        <c:ser>
          <c:idx val="1"/>
          <c:order val="1"/>
          <c:tx>
            <c:v>Tecsup Test</c:v>
          </c:tx>
          <c:marker>
            <c:symbol val="none"/>
          </c:marker>
          <c:xVal>
            <c:numRef>
              <c:f>'HOCC 10m G5'!$A$6:$A$8</c:f>
              <c:numCache>
                <c:formatCode>General</c:formatCode>
                <c:ptCount val="3"/>
                <c:pt idx="0">
                  <c:v>0</c:v>
                </c:pt>
                <c:pt idx="1">
                  <c:v>110</c:v>
                </c:pt>
                <c:pt idx="2">
                  <c:v>220</c:v>
                </c:pt>
              </c:numCache>
            </c:numRef>
          </c:xVal>
          <c:yVal>
            <c:numRef>
              <c:f>'HOCC 10m G5'!$G$6:$G$8</c:f>
              <c:numCache>
                <c:formatCode>0.00</c:formatCode>
                <c:ptCount val="3"/>
                <c:pt idx="0">
                  <c:v>23.3</c:v>
                </c:pt>
                <c:pt idx="1">
                  <c:v>13.5</c:v>
                </c:pt>
                <c:pt idx="2">
                  <c:v>3.2</c:v>
                </c:pt>
              </c:numCache>
            </c:numRef>
          </c:yVal>
          <c:smooth val="1"/>
        </c:ser>
        <c:axId val="131975808"/>
        <c:axId val="131986176"/>
      </c:scatterChart>
      <c:valAx>
        <c:axId val="131975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Register</a:t>
                </a:r>
                <a:r>
                  <a:rPr lang="fr-FR" baseline="0"/>
                  <a:t> Value</a:t>
                </a:r>
                <a:endParaRPr lang="fr-FR"/>
              </a:p>
            </c:rich>
          </c:tx>
          <c:layout/>
        </c:title>
        <c:numFmt formatCode="General" sourceLinked="1"/>
        <c:majorTickMark val="none"/>
        <c:tickLblPos val="nextTo"/>
        <c:crossAx val="131986176"/>
        <c:crosses val="autoZero"/>
        <c:crossBetween val="midCat"/>
      </c:valAx>
      <c:valAx>
        <c:axId val="131986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319758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99" workbookViewId="0" zoomToFit="1"/>
  </sheetViews>
  <pageMargins left="0.7" right="0.7" top="0.75" bottom="0.75" header="0.3" footer="0.3"/>
  <pageSetup orientation="landscape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9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9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864" y="0"/>
    <xdr:ext cx="8668712" cy="629227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28863" y="0"/>
    <xdr:ext cx="8668712" cy="629227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180976</xdr:colOff>
      <xdr:row>2</xdr:row>
      <xdr:rowOff>38100</xdr:rowOff>
    </xdr:from>
    <xdr:to>
      <xdr:col>16</xdr:col>
      <xdr:colOff>504825</xdr:colOff>
      <xdr:row>23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2</xdr:row>
      <xdr:rowOff>66675</xdr:rowOff>
    </xdr:from>
    <xdr:to>
      <xdr:col>16</xdr:col>
      <xdr:colOff>428624</xdr:colOff>
      <xdr:row>18</xdr:row>
      <xdr:rowOff>104774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2</xdr:row>
      <xdr:rowOff>66675</xdr:rowOff>
    </xdr:from>
    <xdr:to>
      <xdr:col>16</xdr:col>
      <xdr:colOff>428624</xdr:colOff>
      <xdr:row>18</xdr:row>
      <xdr:rowOff>104774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142876</xdr:colOff>
      <xdr:row>3</xdr:row>
      <xdr:rowOff>19050</xdr:rowOff>
    </xdr:from>
    <xdr:to>
      <xdr:col>16</xdr:col>
      <xdr:colOff>571500</xdr:colOff>
      <xdr:row>24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2</xdr:row>
      <xdr:rowOff>66675</xdr:rowOff>
    </xdr:from>
    <xdr:to>
      <xdr:col>16</xdr:col>
      <xdr:colOff>428624</xdr:colOff>
      <xdr:row>22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2</xdr:row>
      <xdr:rowOff>66675</xdr:rowOff>
    </xdr:from>
    <xdr:to>
      <xdr:col>16</xdr:col>
      <xdr:colOff>428624</xdr:colOff>
      <xdr:row>18</xdr:row>
      <xdr:rowOff>104774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12"/>
  <sheetViews>
    <sheetView tabSelected="1" workbookViewId="0">
      <selection activeCell="C5" sqref="C5"/>
    </sheetView>
  </sheetViews>
  <sheetFormatPr baseColWidth="10" defaultRowHeight="15"/>
  <cols>
    <col min="2" max="2" width="13.28515625" bestFit="1" customWidth="1"/>
  </cols>
  <sheetData>
    <row r="1" spans="2:2" ht="21">
      <c r="B1" s="23" t="s">
        <v>20</v>
      </c>
    </row>
    <row r="2" spans="2:2">
      <c r="B2" s="22" t="s">
        <v>24</v>
      </c>
    </row>
    <row r="3" spans="2:2">
      <c r="B3" s="21" t="s">
        <v>21</v>
      </c>
    </row>
    <row r="4" spans="2:2">
      <c r="B4" s="21" t="s">
        <v>22</v>
      </c>
    </row>
    <row r="5" spans="2:2">
      <c r="B5" s="21" t="s">
        <v>23</v>
      </c>
    </row>
    <row r="7" spans="2:2">
      <c r="B7" s="22" t="s">
        <v>25</v>
      </c>
    </row>
    <row r="8" spans="2:2">
      <c r="B8" s="21" t="s">
        <v>26</v>
      </c>
    </row>
    <row r="9" spans="2:2">
      <c r="B9" s="21" t="s">
        <v>27</v>
      </c>
    </row>
    <row r="10" spans="2:2">
      <c r="B10" s="21" t="s">
        <v>28</v>
      </c>
    </row>
    <row r="12" spans="2:2">
      <c r="B12" s="22"/>
    </row>
  </sheetData>
  <hyperlinks>
    <hyperlink ref="B3" location="'HSC 10m G9'!A1" display="'HSC 10m G9'!A1"/>
    <hyperlink ref="B4" location="'HOCD 10m G9'!A1" display="'HOCD 10m G9'!A1"/>
    <hyperlink ref="B5" location="'HOCC 10m G9'!A1" display="'HOCC 10m G9'!A1"/>
    <hyperlink ref="B8" location="'HSC 10m G5'!A1" display="HSC 10m G5"/>
    <hyperlink ref="B9" location="'HOCD 10m G5'!A1" display="HOCD 10m G5"/>
    <hyperlink ref="B10" location="'HOCC 10m G5'!A1" display="HOCC 10m G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H19"/>
  <sheetViews>
    <sheetView workbookViewId="0"/>
  </sheetViews>
  <sheetFormatPr baseColWidth="10" defaultRowHeight="15"/>
  <cols>
    <col min="1" max="1" width="15.42578125" customWidth="1"/>
  </cols>
  <sheetData>
    <row r="1" spans="1:8">
      <c r="A1" s="21" t="s">
        <v>20</v>
      </c>
    </row>
    <row r="2" spans="1:8" ht="18.75">
      <c r="A2" s="20" t="s">
        <v>14</v>
      </c>
    </row>
    <row r="3" spans="1:8" ht="19.5" thickBot="1">
      <c r="A3" s="20" t="s">
        <v>17</v>
      </c>
    </row>
    <row r="4" spans="1:8">
      <c r="A4" s="2" t="s">
        <v>3</v>
      </c>
      <c r="B4" s="3"/>
      <c r="C4" s="3"/>
      <c r="D4" s="4"/>
      <c r="F4" s="2" t="s">
        <v>2</v>
      </c>
      <c r="G4" s="3"/>
      <c r="H4" s="4"/>
    </row>
    <row r="5" spans="1:8">
      <c r="A5" s="5" t="s">
        <v>6</v>
      </c>
      <c r="B5" s="6" t="s">
        <v>9</v>
      </c>
      <c r="C5" s="6" t="s">
        <v>10</v>
      </c>
      <c r="D5" s="7" t="s">
        <v>11</v>
      </c>
      <c r="F5" s="5" t="s">
        <v>1</v>
      </c>
      <c r="G5" s="6" t="s">
        <v>0</v>
      </c>
      <c r="H5" s="7"/>
    </row>
    <row r="6" spans="1:8">
      <c r="A6" s="5">
        <v>37</v>
      </c>
      <c r="B6" s="9">
        <f t="shared" ref="B6:B15" si="0">ROUND((A6-32)*OCStep,2)</f>
        <v>4.96</v>
      </c>
      <c r="C6" s="9">
        <f t="shared" ref="C6:C15" si="1">ROUND(B6-2*OCStep,2)</f>
        <v>2.98</v>
      </c>
      <c r="D6" s="13">
        <f t="shared" ref="D6:D15" si="2">ROUND(B6+2*OCStep,2)</f>
        <v>6.94</v>
      </c>
      <c r="F6" s="5">
        <v>37</v>
      </c>
      <c r="G6" s="1">
        <v>3.7</v>
      </c>
      <c r="H6" s="8" t="s">
        <v>7</v>
      </c>
    </row>
    <row r="7" spans="1:8">
      <c r="A7" s="5">
        <f t="shared" ref="A7:A14" si="3">ROUND(A6+(63-37)/10,0)</f>
        <v>40</v>
      </c>
      <c r="B7" s="9">
        <f t="shared" si="0"/>
        <v>7.94</v>
      </c>
      <c r="C7" s="9">
        <f t="shared" si="1"/>
        <v>5.96</v>
      </c>
      <c r="D7" s="13">
        <f t="shared" si="2"/>
        <v>9.92</v>
      </c>
      <c r="F7" s="5">
        <f t="shared" ref="F7:F14" si="4">ROUND(F6+(63-37)/10,0)</f>
        <v>40</v>
      </c>
      <c r="G7" s="9">
        <v>6</v>
      </c>
      <c r="H7" s="7"/>
    </row>
    <row r="8" spans="1:8">
      <c r="A8" s="5">
        <f t="shared" si="3"/>
        <v>43</v>
      </c>
      <c r="B8" s="9">
        <f t="shared" si="0"/>
        <v>10.91</v>
      </c>
      <c r="C8" s="9">
        <f t="shared" si="1"/>
        <v>8.93</v>
      </c>
      <c r="D8" s="13">
        <f t="shared" si="2"/>
        <v>12.89</v>
      </c>
      <c r="F8" s="5">
        <f t="shared" si="4"/>
        <v>43</v>
      </c>
      <c r="G8" s="9">
        <v>8.1999999999999993</v>
      </c>
      <c r="H8" s="7"/>
    </row>
    <row r="9" spans="1:8">
      <c r="A9" s="5">
        <f t="shared" si="3"/>
        <v>46</v>
      </c>
      <c r="B9" s="9">
        <f t="shared" si="0"/>
        <v>13.89</v>
      </c>
      <c r="C9" s="9">
        <f t="shared" si="1"/>
        <v>11.91</v>
      </c>
      <c r="D9" s="13">
        <f t="shared" si="2"/>
        <v>15.87</v>
      </c>
      <c r="F9" s="5">
        <f t="shared" si="4"/>
        <v>46</v>
      </c>
      <c r="G9" s="9">
        <v>10.4</v>
      </c>
      <c r="H9" s="7"/>
    </row>
    <row r="10" spans="1:8">
      <c r="A10" s="5">
        <f t="shared" si="3"/>
        <v>49</v>
      </c>
      <c r="B10" s="9">
        <f t="shared" si="0"/>
        <v>16.87</v>
      </c>
      <c r="C10" s="9">
        <f t="shared" si="1"/>
        <v>14.89</v>
      </c>
      <c r="D10" s="13">
        <f t="shared" si="2"/>
        <v>18.850000000000001</v>
      </c>
      <c r="F10" s="5">
        <f t="shared" si="4"/>
        <v>49</v>
      </c>
      <c r="G10" s="9">
        <v>13</v>
      </c>
      <c r="H10" s="7"/>
    </row>
    <row r="11" spans="1:8">
      <c r="A11" s="5">
        <f t="shared" si="3"/>
        <v>52</v>
      </c>
      <c r="B11" s="9">
        <f t="shared" si="0"/>
        <v>19.84</v>
      </c>
      <c r="C11" s="9">
        <f t="shared" si="1"/>
        <v>17.86</v>
      </c>
      <c r="D11" s="13">
        <f t="shared" si="2"/>
        <v>21.82</v>
      </c>
      <c r="F11" s="5">
        <f t="shared" si="4"/>
        <v>52</v>
      </c>
      <c r="G11" s="9">
        <v>14.8</v>
      </c>
      <c r="H11" s="7"/>
    </row>
    <row r="12" spans="1:8">
      <c r="A12" s="5">
        <f t="shared" si="3"/>
        <v>55</v>
      </c>
      <c r="B12" s="9">
        <f t="shared" si="0"/>
        <v>22.82</v>
      </c>
      <c r="C12" s="9">
        <f t="shared" si="1"/>
        <v>20.84</v>
      </c>
      <c r="D12" s="13">
        <f t="shared" si="2"/>
        <v>24.8</v>
      </c>
      <c r="F12" s="5">
        <f t="shared" si="4"/>
        <v>55</v>
      </c>
      <c r="G12" s="9">
        <v>17</v>
      </c>
      <c r="H12" s="7"/>
    </row>
    <row r="13" spans="1:8">
      <c r="A13" s="5">
        <f t="shared" si="3"/>
        <v>58</v>
      </c>
      <c r="B13" s="9">
        <f t="shared" si="0"/>
        <v>25.79</v>
      </c>
      <c r="C13" s="9">
        <f t="shared" si="1"/>
        <v>23.81</v>
      </c>
      <c r="D13" s="13">
        <f t="shared" si="2"/>
        <v>27.77</v>
      </c>
      <c r="F13" s="5">
        <f t="shared" si="4"/>
        <v>58</v>
      </c>
      <c r="G13" s="9">
        <v>19.5</v>
      </c>
      <c r="H13" s="7"/>
    </row>
    <row r="14" spans="1:8">
      <c r="A14" s="5">
        <f t="shared" si="3"/>
        <v>61</v>
      </c>
      <c r="B14" s="9">
        <f t="shared" si="0"/>
        <v>28.77</v>
      </c>
      <c r="C14" s="9">
        <f t="shared" si="1"/>
        <v>26.79</v>
      </c>
      <c r="D14" s="13">
        <f t="shared" si="2"/>
        <v>30.75</v>
      </c>
      <c r="F14" s="5">
        <f t="shared" si="4"/>
        <v>61</v>
      </c>
      <c r="G14" s="9">
        <v>21.7</v>
      </c>
      <c r="H14" s="7"/>
    </row>
    <row r="15" spans="1:8" ht="15.75" thickBot="1">
      <c r="A15" s="10">
        <v>63</v>
      </c>
      <c r="B15" s="14">
        <f t="shared" si="0"/>
        <v>30.76</v>
      </c>
      <c r="C15" s="14">
        <f t="shared" si="1"/>
        <v>28.78</v>
      </c>
      <c r="D15" s="15">
        <f t="shared" si="2"/>
        <v>32.74</v>
      </c>
      <c r="F15" s="10">
        <v>63</v>
      </c>
      <c r="G15" s="11">
        <v>23.1</v>
      </c>
      <c r="H15" s="12" t="s">
        <v>8</v>
      </c>
    </row>
    <row r="17" spans="1:2" ht="15.75" thickBot="1"/>
    <row r="18" spans="1:2">
      <c r="A18" s="2" t="s">
        <v>4</v>
      </c>
      <c r="B18" s="4" t="s">
        <v>5</v>
      </c>
    </row>
    <row r="19" spans="1:2" ht="15.75" thickBot="1">
      <c r="A19" s="10">
        <f>0.009921/B19</f>
        <v>0.99209999999999987</v>
      </c>
      <c r="B19" s="16">
        <v>0.01</v>
      </c>
    </row>
  </sheetData>
  <hyperlinks>
    <hyperlink ref="A1" location="Sommaire!A1" display="Sommaire!A1"/>
  </hyperlink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H22"/>
  <sheetViews>
    <sheetView workbookViewId="0"/>
  </sheetViews>
  <sheetFormatPr baseColWidth="10" defaultRowHeight="15"/>
  <cols>
    <col min="1" max="1" width="14.5703125" bestFit="1" customWidth="1"/>
  </cols>
  <sheetData>
    <row r="1" spans="1:8">
      <c r="A1" s="21" t="s">
        <v>20</v>
      </c>
    </row>
    <row r="2" spans="1:8" ht="18.75">
      <c r="A2" s="20" t="s">
        <v>15</v>
      </c>
    </row>
    <row r="3" spans="1:8" ht="19.5" thickBot="1">
      <c r="A3" s="20" t="s">
        <v>17</v>
      </c>
    </row>
    <row r="4" spans="1:8">
      <c r="A4" s="2" t="s">
        <v>3</v>
      </c>
      <c r="B4" s="3"/>
      <c r="C4" s="3"/>
      <c r="D4" s="4"/>
      <c r="F4" s="2" t="s">
        <v>2</v>
      </c>
      <c r="G4" s="3"/>
      <c r="H4" s="4"/>
    </row>
    <row r="5" spans="1:8">
      <c r="A5" s="5" t="s">
        <v>6</v>
      </c>
      <c r="B5" s="6" t="s">
        <v>9</v>
      </c>
      <c r="C5" s="6" t="s">
        <v>10</v>
      </c>
      <c r="D5" s="7" t="s">
        <v>11</v>
      </c>
      <c r="F5" s="5" t="s">
        <v>1</v>
      </c>
      <c r="G5" s="6" t="s">
        <v>0</v>
      </c>
      <c r="H5" s="7"/>
    </row>
    <row r="6" spans="1:8">
      <c r="A6" s="5">
        <v>35</v>
      </c>
      <c r="B6" s="6">
        <f>ROUND(A6*OCStep_2,2)</f>
        <v>4.28</v>
      </c>
      <c r="C6" s="9">
        <f>ROUND(B6-2*OCStep_2,2)</f>
        <v>4.04</v>
      </c>
      <c r="D6" s="13">
        <f>ROUND(B6+2*OCStep_2,2)</f>
        <v>4.5199999999999996</v>
      </c>
      <c r="F6" s="5">
        <f>A6</f>
        <v>35</v>
      </c>
      <c r="G6" s="1">
        <v>3.2</v>
      </c>
      <c r="H6" s="8" t="s">
        <v>7</v>
      </c>
    </row>
    <row r="7" spans="1:8">
      <c r="A7" s="5">
        <f>ROUND((255-35)/9+A6,0)</f>
        <v>59</v>
      </c>
      <c r="B7" s="6">
        <f>ROUND(A7*OCStep_2,2)</f>
        <v>7.22</v>
      </c>
      <c r="C7" s="9">
        <f>ROUND(B7-2*OCStep_2,2)</f>
        <v>6.98</v>
      </c>
      <c r="D7" s="13">
        <f>ROUND(B7+2*OCStep_2,2)</f>
        <v>7.46</v>
      </c>
      <c r="F7" s="5">
        <f t="shared" ref="F7:F15" si="0">A7</f>
        <v>59</v>
      </c>
      <c r="G7" s="9">
        <v>5.6</v>
      </c>
      <c r="H7" s="7"/>
    </row>
    <row r="8" spans="1:8">
      <c r="A8" s="5">
        <f t="shared" ref="A8:A14" si="1">ROUND((255-35)/9+A7,0)</f>
        <v>83</v>
      </c>
      <c r="B8" s="6">
        <f>ROUND(A8*OCStep_2,2)</f>
        <v>10.15</v>
      </c>
      <c r="C8" s="9">
        <f>ROUND(B8-2*OCStep_2,2)</f>
        <v>9.91</v>
      </c>
      <c r="D8" s="13">
        <f>ROUND(B8+2*OCStep_2,2)</f>
        <v>10.39</v>
      </c>
      <c r="F8" s="5">
        <f t="shared" si="0"/>
        <v>83</v>
      </c>
      <c r="G8" s="9">
        <v>7.8</v>
      </c>
      <c r="H8" s="7"/>
    </row>
    <row r="9" spans="1:8">
      <c r="A9" s="5">
        <f t="shared" si="1"/>
        <v>107</v>
      </c>
      <c r="B9" s="6">
        <f>ROUND(A9*OCStep_2,2)</f>
        <v>13.09</v>
      </c>
      <c r="C9" s="9">
        <f>ROUND(B9-2*OCStep_2,2)</f>
        <v>12.85</v>
      </c>
      <c r="D9" s="13">
        <f>ROUND(B9+2*OCStep_2,2)</f>
        <v>13.33</v>
      </c>
      <c r="F9" s="5">
        <f t="shared" si="0"/>
        <v>107</v>
      </c>
      <c r="G9" s="9">
        <v>10</v>
      </c>
      <c r="H9" s="7"/>
    </row>
    <row r="10" spans="1:8">
      <c r="A10" s="5">
        <f t="shared" si="1"/>
        <v>131</v>
      </c>
      <c r="B10" s="6">
        <f>ROUND(A10*OCStep_2,2)</f>
        <v>16.02</v>
      </c>
      <c r="C10" s="9">
        <f>ROUND(B10-2*OCStep_2,2)</f>
        <v>15.78</v>
      </c>
      <c r="D10" s="13">
        <f>ROUND(B10+2*OCStep_2,2)</f>
        <v>16.260000000000002</v>
      </c>
      <c r="F10" s="5">
        <f t="shared" si="0"/>
        <v>131</v>
      </c>
      <c r="G10" s="9">
        <v>12.2</v>
      </c>
      <c r="H10" s="7"/>
    </row>
    <row r="11" spans="1:8">
      <c r="A11" s="5">
        <f t="shared" si="1"/>
        <v>155</v>
      </c>
      <c r="B11" s="6">
        <f>ROUND(A11*OCStep_2,2)</f>
        <v>18.96</v>
      </c>
      <c r="C11" s="9">
        <f>ROUND(B11-2*OCStep_2,2)</f>
        <v>18.72</v>
      </c>
      <c r="D11" s="13">
        <f>ROUND(B11+2*OCStep_2,2)</f>
        <v>19.2</v>
      </c>
      <c r="F11" s="5">
        <f t="shared" si="0"/>
        <v>155</v>
      </c>
      <c r="G11" s="9">
        <v>14.4</v>
      </c>
      <c r="H11" s="7"/>
    </row>
    <row r="12" spans="1:8">
      <c r="A12" s="5">
        <f t="shared" si="1"/>
        <v>179</v>
      </c>
      <c r="B12" s="6">
        <f>ROUND(A12*OCStep_2,2)</f>
        <v>21.89</v>
      </c>
      <c r="C12" s="9">
        <f>ROUND(B12-2*OCStep_2,2)</f>
        <v>21.65</v>
      </c>
      <c r="D12" s="13">
        <f>ROUND(B12+2*OCStep_2,2)</f>
        <v>22.13</v>
      </c>
      <c r="F12" s="5">
        <f t="shared" si="0"/>
        <v>179</v>
      </c>
      <c r="G12" s="9">
        <v>16.600000000000001</v>
      </c>
      <c r="H12" s="7"/>
    </row>
    <row r="13" spans="1:8">
      <c r="A13" s="5">
        <f t="shared" si="1"/>
        <v>203</v>
      </c>
      <c r="B13" s="6">
        <f>ROUND(A13*OCStep_2,2)</f>
        <v>24.83</v>
      </c>
      <c r="C13" s="9">
        <f>ROUND(B13-2*OCStep_2,2)</f>
        <v>24.59</v>
      </c>
      <c r="D13" s="13">
        <f>ROUND(B13+2*OCStep_2,2)</f>
        <v>25.07</v>
      </c>
      <c r="F13" s="5">
        <f t="shared" si="0"/>
        <v>203</v>
      </c>
      <c r="G13" s="9">
        <v>18.600000000000001</v>
      </c>
      <c r="H13" s="7"/>
    </row>
    <row r="14" spans="1:8">
      <c r="A14" s="5">
        <f t="shared" si="1"/>
        <v>227</v>
      </c>
      <c r="B14" s="6">
        <f>ROUND(A14*OCStep_2,2)</f>
        <v>27.76</v>
      </c>
      <c r="C14" s="9">
        <f>ROUND(B14-2*OCStep_2,2)</f>
        <v>27.52</v>
      </c>
      <c r="D14" s="13">
        <f>ROUND(B14+2*OCStep_2,2)</f>
        <v>28</v>
      </c>
      <c r="F14" s="5">
        <f t="shared" si="0"/>
        <v>227</v>
      </c>
      <c r="G14" s="9">
        <v>20.8</v>
      </c>
      <c r="H14" s="7"/>
    </row>
    <row r="15" spans="1:8" ht="15.75" thickBot="1">
      <c r="A15" s="10">
        <v>255</v>
      </c>
      <c r="B15" s="17">
        <f>ROUND(A15*OCStep_2,2)</f>
        <v>31.19</v>
      </c>
      <c r="C15" s="14">
        <f>ROUND(B15-2*OCStep_2,2)</f>
        <v>30.95</v>
      </c>
      <c r="D15" s="15">
        <f>ROUND(B15+2*OCStep_2,2)</f>
        <v>31.43</v>
      </c>
      <c r="F15" s="10">
        <f t="shared" si="0"/>
        <v>255</v>
      </c>
      <c r="G15" s="11">
        <v>23.4</v>
      </c>
      <c r="H15" s="12" t="s">
        <v>8</v>
      </c>
    </row>
    <row r="16" spans="1:8">
      <c r="A16" s="6"/>
      <c r="B16" s="6"/>
      <c r="C16" s="9"/>
      <c r="D16" s="9"/>
    </row>
    <row r="17" spans="1:4" ht="15.75" thickBot="1"/>
    <row r="18" spans="1:4">
      <c r="A18" s="2" t="s">
        <v>4</v>
      </c>
      <c r="B18" s="4" t="s">
        <v>5</v>
      </c>
      <c r="D18" s="18" t="s">
        <v>12</v>
      </c>
    </row>
    <row r="19" spans="1:4" ht="15.75" thickBot="1">
      <c r="A19" s="10">
        <f>0.001223/Resistor_2</f>
        <v>0.12229999999999999</v>
      </c>
      <c r="B19" s="16">
        <v>0.01</v>
      </c>
      <c r="D19" s="19">
        <f>((1.26/Gain_2)*80%)/Resistor_2</f>
        <v>11.200000000000001</v>
      </c>
    </row>
    <row r="20" spans="1:4" ht="15.75" thickBot="1"/>
    <row r="21" spans="1:4">
      <c r="A21" s="18" t="s">
        <v>13</v>
      </c>
    </row>
    <row r="22" spans="1:4" ht="15.75" thickBot="1">
      <c r="A22" s="19">
        <v>9</v>
      </c>
    </row>
  </sheetData>
  <hyperlinks>
    <hyperlink ref="A1" location="Sommaire!A1" display="Sommaire!A1"/>
  </hyperlink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H15"/>
  <sheetViews>
    <sheetView workbookViewId="0"/>
  </sheetViews>
  <sheetFormatPr baseColWidth="10" defaultRowHeight="15"/>
  <cols>
    <col min="1" max="1" width="15.5703125" customWidth="1"/>
  </cols>
  <sheetData>
    <row r="1" spans="1:8">
      <c r="A1" s="21" t="s">
        <v>20</v>
      </c>
    </row>
    <row r="2" spans="1:8" ht="18.75">
      <c r="A2" s="20" t="s">
        <v>16</v>
      </c>
    </row>
    <row r="3" spans="1:8" ht="19.5" thickBot="1">
      <c r="A3" s="20" t="s">
        <v>17</v>
      </c>
    </row>
    <row r="4" spans="1:8">
      <c r="A4" s="2" t="s">
        <v>3</v>
      </c>
      <c r="B4" s="3"/>
      <c r="C4" s="3"/>
      <c r="D4" s="4"/>
      <c r="F4" s="2" t="s">
        <v>2</v>
      </c>
      <c r="G4" s="3"/>
      <c r="H4" s="4"/>
    </row>
    <row r="5" spans="1:8">
      <c r="A5" s="5" t="s">
        <v>6</v>
      </c>
      <c r="B5" s="6" t="s">
        <v>9</v>
      </c>
      <c r="C5" s="6" t="s">
        <v>10</v>
      </c>
      <c r="D5" s="7" t="s">
        <v>11</v>
      </c>
      <c r="F5" s="5" t="s">
        <v>1</v>
      </c>
      <c r="G5" s="6" t="s">
        <v>0</v>
      </c>
      <c r="H5" s="7"/>
    </row>
    <row r="6" spans="1:8">
      <c r="A6" s="5">
        <v>0</v>
      </c>
      <c r="B6" s="6">
        <f>ROUND((A6-255)*OCStep_3,2)</f>
        <v>31.19</v>
      </c>
      <c r="C6" s="9">
        <f>ROUND(B6-2*OCStep_3,2)</f>
        <v>31.43</v>
      </c>
      <c r="D6" s="13">
        <f>ROUND(B6+2*OCStep_3,2)</f>
        <v>30.95</v>
      </c>
      <c r="F6" s="5">
        <f>A6</f>
        <v>0</v>
      </c>
      <c r="G6" s="1">
        <v>22.5</v>
      </c>
      <c r="H6" s="8" t="s">
        <v>7</v>
      </c>
    </row>
    <row r="7" spans="1:8">
      <c r="A7" s="5">
        <v>110</v>
      </c>
      <c r="B7" s="6">
        <f>ROUND((A7-255)*OCStep_3,2)</f>
        <v>17.73</v>
      </c>
      <c r="C7" s="9">
        <f>ROUND(B7-2*OCStep_3,2)</f>
        <v>17.97</v>
      </c>
      <c r="D7" s="13">
        <f>ROUND(B7+2*OCStep_3,2)</f>
        <v>17.489999999999998</v>
      </c>
      <c r="F7" s="5">
        <f t="shared" ref="F7:F8" si="0">A7</f>
        <v>110</v>
      </c>
      <c r="G7" s="9">
        <v>13.1</v>
      </c>
      <c r="H7" s="7"/>
    </row>
    <row r="8" spans="1:8" ht="15.75" thickBot="1">
      <c r="A8" s="10">
        <v>220</v>
      </c>
      <c r="B8" s="17">
        <f>ROUND((A8-255)*OCStep_3,2)</f>
        <v>4.28</v>
      </c>
      <c r="C8" s="14">
        <f>ROUND(B8-2*OCStep_3,2)</f>
        <v>4.5199999999999996</v>
      </c>
      <c r="D8" s="15">
        <f>ROUND(B8+2*OCStep_3,2)</f>
        <v>4.04</v>
      </c>
      <c r="F8" s="10">
        <f t="shared" si="0"/>
        <v>220</v>
      </c>
      <c r="G8" s="11">
        <v>3.2</v>
      </c>
      <c r="H8" s="12" t="s">
        <v>8</v>
      </c>
    </row>
    <row r="9" spans="1:8">
      <c r="A9" s="6"/>
      <c r="B9" s="6"/>
      <c r="C9" s="9"/>
      <c r="D9" s="9"/>
    </row>
    <row r="10" spans="1:8" ht="15.75" thickBot="1"/>
    <row r="11" spans="1:8">
      <c r="A11" s="2" t="s">
        <v>4</v>
      </c>
      <c r="B11" s="4" t="s">
        <v>5</v>
      </c>
      <c r="D11" s="18" t="s">
        <v>18</v>
      </c>
    </row>
    <row r="12" spans="1:8" ht="15.75" thickBot="1">
      <c r="A12" s="10">
        <f>-0.001223/Resistor_3</f>
        <v>-0.12229999999999999</v>
      </c>
      <c r="B12" s="16">
        <v>0.01</v>
      </c>
      <c r="D12" s="19">
        <f>MIN((1.26/Gain_3*80%)/Resistor_3,0.1/Resistor_3)</f>
        <v>10</v>
      </c>
    </row>
    <row r="13" spans="1:8" ht="15.75" thickBot="1"/>
    <row r="14" spans="1:8">
      <c r="A14" s="18" t="s">
        <v>13</v>
      </c>
    </row>
    <row r="15" spans="1:8" ht="15.75" thickBot="1">
      <c r="A15" s="19">
        <v>9</v>
      </c>
    </row>
  </sheetData>
  <hyperlinks>
    <hyperlink ref="A1" location="Sommaire!A1" display="Sommaire!A1"/>
  </hyperlink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12"/>
  <sheetViews>
    <sheetView workbookViewId="0"/>
  </sheetViews>
  <sheetFormatPr baseColWidth="10" defaultRowHeight="15"/>
  <sheetData>
    <row r="1" spans="1:8">
      <c r="A1" s="21" t="s">
        <v>20</v>
      </c>
    </row>
    <row r="2" spans="1:8" ht="18.75">
      <c r="A2" s="20" t="s">
        <v>14</v>
      </c>
    </row>
    <row r="3" spans="1:8" ht="19.5" thickBot="1">
      <c r="A3" s="20" t="s">
        <v>19</v>
      </c>
    </row>
    <row r="4" spans="1:8">
      <c r="A4" s="2" t="s">
        <v>3</v>
      </c>
      <c r="B4" s="3"/>
      <c r="C4" s="3"/>
      <c r="D4" s="4"/>
      <c r="F4" s="2" t="s">
        <v>2</v>
      </c>
      <c r="G4" s="3"/>
      <c r="H4" s="4"/>
    </row>
    <row r="5" spans="1:8">
      <c r="A5" s="5" t="s">
        <v>6</v>
      </c>
      <c r="B5" s="6" t="s">
        <v>9</v>
      </c>
      <c r="C5" s="6" t="s">
        <v>10</v>
      </c>
      <c r="D5" s="7" t="s">
        <v>11</v>
      </c>
      <c r="F5" s="5" t="s">
        <v>1</v>
      </c>
      <c r="G5" s="6" t="s">
        <v>0</v>
      </c>
      <c r="H5" s="7"/>
    </row>
    <row r="6" spans="1:8">
      <c r="A6" s="5">
        <v>37</v>
      </c>
      <c r="B6" s="9">
        <f>ROUND((A6-32)*OCStep_4,2)</f>
        <v>4.96</v>
      </c>
      <c r="C6" s="9">
        <f>ROUND(B6-2*OCStep_4,2)</f>
        <v>2.98</v>
      </c>
      <c r="D6" s="13">
        <f>ROUND(B6+2*OCStep_4,2)</f>
        <v>6.94</v>
      </c>
      <c r="F6" s="5">
        <f>A6</f>
        <v>37</v>
      </c>
      <c r="G6" s="1">
        <v>3.8</v>
      </c>
      <c r="H6" s="8" t="s">
        <v>7</v>
      </c>
    </row>
    <row r="7" spans="1:8">
      <c r="A7" s="5">
        <f>(63-37)/2 +37</f>
        <v>50</v>
      </c>
      <c r="B7" s="9">
        <f>ROUND((A7-32)*OCStep_4,2)</f>
        <v>17.86</v>
      </c>
      <c r="C7" s="9">
        <f>ROUND(B7-2*OCStep_4,2)</f>
        <v>15.88</v>
      </c>
      <c r="D7" s="13">
        <f>ROUND(B7+2*OCStep_4,2)</f>
        <v>19.84</v>
      </c>
      <c r="F7" s="5">
        <f t="shared" ref="F7:F8" si="0">A7</f>
        <v>50</v>
      </c>
      <c r="G7" s="9">
        <v>13.7</v>
      </c>
      <c r="H7" s="7"/>
    </row>
    <row r="8" spans="1:8" ht="15.75" thickBot="1">
      <c r="A8" s="10">
        <v>63</v>
      </c>
      <c r="B8" s="14">
        <f>ROUND((A8-32)*OCStep_4,2)</f>
        <v>30.76</v>
      </c>
      <c r="C8" s="14">
        <f>ROUND(B8-2*OCStep_4,2)</f>
        <v>28.78</v>
      </c>
      <c r="D8" s="15">
        <f>ROUND(B8+2*OCStep_4,2)</f>
        <v>32.74</v>
      </c>
      <c r="F8" s="10">
        <f t="shared" si="0"/>
        <v>63</v>
      </c>
      <c r="G8" s="11">
        <v>23.2</v>
      </c>
      <c r="H8" s="12" t="s">
        <v>8</v>
      </c>
    </row>
    <row r="10" spans="1:8" ht="15.75" thickBot="1"/>
    <row r="11" spans="1:8">
      <c r="A11" s="2" t="s">
        <v>4</v>
      </c>
      <c r="B11" s="4" t="s">
        <v>5</v>
      </c>
    </row>
    <row r="12" spans="1:8" ht="15.75" thickBot="1">
      <c r="A12" s="10">
        <f>0.009921/B12</f>
        <v>0.99209999999999987</v>
      </c>
      <c r="B12" s="16">
        <v>0.01</v>
      </c>
    </row>
  </sheetData>
  <hyperlinks>
    <hyperlink ref="A1" location="Sommaire!A1" display="Sommaire!A1"/>
  </hyperlink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H15"/>
  <sheetViews>
    <sheetView workbookViewId="0"/>
  </sheetViews>
  <sheetFormatPr baseColWidth="10" defaultRowHeight="15"/>
  <sheetData>
    <row r="1" spans="1:8">
      <c r="A1" s="21" t="s">
        <v>20</v>
      </c>
    </row>
    <row r="2" spans="1:8" ht="18.75">
      <c r="A2" s="20" t="s">
        <v>15</v>
      </c>
    </row>
    <row r="3" spans="1:8" ht="19.5" thickBot="1">
      <c r="A3" s="20" t="s">
        <v>19</v>
      </c>
    </row>
    <row r="4" spans="1:8">
      <c r="A4" s="2" t="s">
        <v>3</v>
      </c>
      <c r="B4" s="3"/>
      <c r="C4" s="3"/>
      <c r="D4" s="4"/>
      <c r="F4" s="2" t="s">
        <v>2</v>
      </c>
      <c r="G4" s="3"/>
      <c r="H4" s="4"/>
    </row>
    <row r="5" spans="1:8">
      <c r="A5" s="5" t="s">
        <v>6</v>
      </c>
      <c r="B5" s="6" t="s">
        <v>9</v>
      </c>
      <c r="C5" s="6" t="s">
        <v>10</v>
      </c>
      <c r="D5" s="7" t="s">
        <v>11</v>
      </c>
      <c r="F5" s="5" t="s">
        <v>1</v>
      </c>
      <c r="G5" s="6" t="s">
        <v>0</v>
      </c>
      <c r="H5" s="7"/>
    </row>
    <row r="6" spans="1:8">
      <c r="A6" s="5">
        <v>35</v>
      </c>
      <c r="B6" s="6">
        <f>ROUND(A6*OCStep_5,2)</f>
        <v>4.28</v>
      </c>
      <c r="C6" s="9">
        <f>ROUND(B6-2*OCStep_5,2)</f>
        <v>4.04</v>
      </c>
      <c r="D6" s="13">
        <f>ROUND(B6+2*OCStep_5,2)</f>
        <v>4.5199999999999996</v>
      </c>
      <c r="F6" s="5">
        <f>A6</f>
        <v>35</v>
      </c>
      <c r="G6" s="1">
        <v>3.4</v>
      </c>
      <c r="H6" s="8" t="s">
        <v>7</v>
      </c>
    </row>
    <row r="7" spans="1:8">
      <c r="A7" s="5">
        <f>(255-35)/2+35</f>
        <v>145</v>
      </c>
      <c r="B7" s="6">
        <f>ROUND(A7*OCStep_5,2)</f>
        <v>17.73</v>
      </c>
      <c r="C7" s="9">
        <f>ROUND(B7-2*OCStep_5,2)</f>
        <v>17.489999999999998</v>
      </c>
      <c r="D7" s="13">
        <f>ROUND(B7+2*OCStep_5,2)</f>
        <v>17.97</v>
      </c>
      <c r="F7" s="5">
        <f t="shared" ref="F7:F8" si="0">A7</f>
        <v>145</v>
      </c>
      <c r="G7" s="9">
        <v>13.4</v>
      </c>
      <c r="H7" s="7"/>
    </row>
    <row r="8" spans="1:8" ht="15.75" thickBot="1">
      <c r="A8" s="10">
        <v>255</v>
      </c>
      <c r="B8" s="17">
        <f>ROUND(A8*OCStep_5,2)</f>
        <v>31.19</v>
      </c>
      <c r="C8" s="14">
        <f>ROUND(B8-2*OCStep_5,2)</f>
        <v>30.95</v>
      </c>
      <c r="D8" s="15">
        <f>ROUND(B8+2*OCStep_5,2)</f>
        <v>31.43</v>
      </c>
      <c r="F8" s="10">
        <f t="shared" si="0"/>
        <v>255</v>
      </c>
      <c r="G8" s="11">
        <v>23.1</v>
      </c>
      <c r="H8" s="12" t="s">
        <v>8</v>
      </c>
    </row>
    <row r="9" spans="1:8">
      <c r="A9" s="6"/>
      <c r="B9" s="6"/>
      <c r="C9" s="9"/>
      <c r="D9" s="9"/>
    </row>
    <row r="10" spans="1:8" ht="15.75" thickBot="1"/>
    <row r="11" spans="1:8">
      <c r="A11" s="2" t="s">
        <v>4</v>
      </c>
      <c r="B11" s="4" t="s">
        <v>5</v>
      </c>
      <c r="D11" s="18" t="s">
        <v>12</v>
      </c>
    </row>
    <row r="12" spans="1:8" ht="15.75" thickBot="1">
      <c r="A12" s="10">
        <f>0.001223/Resistor_5</f>
        <v>0.12229999999999999</v>
      </c>
      <c r="B12" s="16">
        <v>0.01</v>
      </c>
      <c r="D12" s="19">
        <f>((1.26/Gain_5)*80%)/Resistor_5</f>
        <v>20.16</v>
      </c>
    </row>
    <row r="13" spans="1:8" ht="15.75" thickBot="1"/>
    <row r="14" spans="1:8">
      <c r="A14" s="18" t="s">
        <v>13</v>
      </c>
    </row>
    <row r="15" spans="1:8" ht="15.75" thickBot="1">
      <c r="A15" s="19">
        <v>5</v>
      </c>
    </row>
  </sheetData>
  <hyperlinks>
    <hyperlink ref="A1" location="Sommaire!A1" display="Sommaire!A1"/>
  </hyperlink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H15"/>
  <sheetViews>
    <sheetView workbookViewId="0"/>
  </sheetViews>
  <sheetFormatPr baseColWidth="10" defaultRowHeight="15"/>
  <cols>
    <col min="1" max="1" width="15.5703125" customWidth="1"/>
  </cols>
  <sheetData>
    <row r="1" spans="1:8">
      <c r="A1" s="21" t="s">
        <v>20</v>
      </c>
    </row>
    <row r="2" spans="1:8" ht="18.75">
      <c r="A2" s="20" t="s">
        <v>16</v>
      </c>
    </row>
    <row r="3" spans="1:8" ht="19.5" thickBot="1">
      <c r="A3" s="20" t="s">
        <v>19</v>
      </c>
    </row>
    <row r="4" spans="1:8">
      <c r="A4" s="2" t="s">
        <v>3</v>
      </c>
      <c r="B4" s="3"/>
      <c r="C4" s="3"/>
      <c r="D4" s="4"/>
      <c r="F4" s="2" t="s">
        <v>2</v>
      </c>
      <c r="G4" s="3"/>
      <c r="H4" s="4"/>
    </row>
    <row r="5" spans="1:8">
      <c r="A5" s="5" t="s">
        <v>6</v>
      </c>
      <c r="B5" s="6" t="s">
        <v>9</v>
      </c>
      <c r="C5" s="6" t="s">
        <v>10</v>
      </c>
      <c r="D5" s="7" t="s">
        <v>11</v>
      </c>
      <c r="F5" s="5" t="s">
        <v>1</v>
      </c>
      <c r="G5" s="6" t="s">
        <v>0</v>
      </c>
      <c r="H5" s="7"/>
    </row>
    <row r="6" spans="1:8">
      <c r="A6" s="5">
        <v>0</v>
      </c>
      <c r="B6" s="6">
        <f>ROUND((A6-255)*OCStep_3,2)</f>
        <v>31.19</v>
      </c>
      <c r="C6" s="9">
        <f>ROUND(B6-2*OCStep_3,2)</f>
        <v>31.43</v>
      </c>
      <c r="D6" s="13">
        <f>ROUND(B6+2*OCStep_3,2)</f>
        <v>30.95</v>
      </c>
      <c r="F6" s="5">
        <f>A6</f>
        <v>0</v>
      </c>
      <c r="G6" s="1">
        <v>23.3</v>
      </c>
      <c r="H6" s="8" t="s">
        <v>7</v>
      </c>
    </row>
    <row r="7" spans="1:8">
      <c r="A7" s="5">
        <v>110</v>
      </c>
      <c r="B7" s="6">
        <f>ROUND((A7-255)*OCStep_3,2)</f>
        <v>17.73</v>
      </c>
      <c r="C7" s="9">
        <f>ROUND(B7-2*OCStep_3,2)</f>
        <v>17.97</v>
      </c>
      <c r="D7" s="13">
        <f>ROUND(B7+2*OCStep_3,2)</f>
        <v>17.489999999999998</v>
      </c>
      <c r="F7" s="5">
        <f t="shared" ref="F7:F8" si="0">A7</f>
        <v>110</v>
      </c>
      <c r="G7" s="9">
        <v>13.5</v>
      </c>
      <c r="H7" s="7"/>
    </row>
    <row r="8" spans="1:8" ht="15.75" thickBot="1">
      <c r="A8" s="10">
        <v>220</v>
      </c>
      <c r="B8" s="17">
        <f>ROUND((A8-255)*OCStep_3,2)</f>
        <v>4.28</v>
      </c>
      <c r="C8" s="14">
        <f>ROUND(B8-2*OCStep_3,2)</f>
        <v>4.5199999999999996</v>
      </c>
      <c r="D8" s="15">
        <f>ROUND(B8+2*OCStep_3,2)</f>
        <v>4.04</v>
      </c>
      <c r="F8" s="10">
        <f t="shared" si="0"/>
        <v>220</v>
      </c>
      <c r="G8" s="11">
        <v>3.2</v>
      </c>
      <c r="H8" s="12" t="s">
        <v>8</v>
      </c>
    </row>
    <row r="9" spans="1:8">
      <c r="A9" s="6"/>
      <c r="B9" s="6"/>
      <c r="C9" s="9"/>
      <c r="D9" s="9"/>
    </row>
    <row r="10" spans="1:8" ht="15.75" thickBot="1"/>
    <row r="11" spans="1:8">
      <c r="A11" s="2" t="s">
        <v>4</v>
      </c>
      <c r="B11" s="4" t="s">
        <v>5</v>
      </c>
      <c r="D11" s="18" t="s">
        <v>18</v>
      </c>
    </row>
    <row r="12" spans="1:8" ht="15.75" thickBot="1">
      <c r="A12" s="10">
        <f>-0.001223/Resistor_3</f>
        <v>-0.12229999999999999</v>
      </c>
      <c r="B12" s="16">
        <v>0.01</v>
      </c>
      <c r="D12" s="19">
        <f>MIN((1.26/Gain_3*80%)/Resistor_3,0.1/Resistor_3)</f>
        <v>10</v>
      </c>
    </row>
    <row r="13" spans="1:8" ht="15.75" thickBot="1"/>
    <row r="14" spans="1:8">
      <c r="A14" s="18" t="s">
        <v>13</v>
      </c>
    </row>
    <row r="15" spans="1:8" ht="15.75" thickBot="1">
      <c r="A15" s="19">
        <v>5</v>
      </c>
    </row>
  </sheetData>
  <hyperlinks>
    <hyperlink ref="A1" location="Sommaire!A1" display="Sommaire!A1"/>
  </hyperlink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"/>
  <sheetViews>
    <sheetView zoomScale="115" zoomScaleNormal="115" workbookViewId="0"/>
  </sheetViews>
  <sheetFormatPr baseColWidth="10" defaultRowHeight="15"/>
  <sheetData>
    <row r="1" spans="1:1">
      <c r="A1" s="21" t="s">
        <v>20</v>
      </c>
    </row>
  </sheetData>
  <hyperlinks>
    <hyperlink ref="A1" location="Sommaire!A1" display="Sommaire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"/>
  <sheetViews>
    <sheetView zoomScale="115" zoomScaleNormal="115" workbookViewId="0"/>
  </sheetViews>
  <sheetFormatPr baseColWidth="10" defaultRowHeight="15"/>
  <sheetData>
    <row r="1" spans="1:1">
      <c r="A1" s="21" t="s">
        <v>20</v>
      </c>
    </row>
  </sheetData>
  <hyperlinks>
    <hyperlink ref="A1" location="Sommaire!A1" display="Sommaire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"/>
  <sheetViews>
    <sheetView zoomScale="115" zoomScaleNormal="115" workbookViewId="0"/>
  </sheetViews>
  <sheetFormatPr baseColWidth="10" defaultRowHeight="15"/>
  <sheetData>
    <row r="1" spans="1:1">
      <c r="A1" s="21" t="s">
        <v>20</v>
      </c>
    </row>
  </sheetData>
  <hyperlinks>
    <hyperlink ref="A1" location="Sommaire!A1" display="Sommaire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10</vt:i4>
      </vt:variant>
      <vt:variant>
        <vt:lpstr>Graphiques</vt:lpstr>
      </vt:variant>
      <vt:variant>
        <vt:i4>3</vt:i4>
      </vt:variant>
      <vt:variant>
        <vt:lpstr>Plages nommées</vt:lpstr>
      </vt:variant>
      <vt:variant>
        <vt:i4>17</vt:i4>
      </vt:variant>
    </vt:vector>
  </HeadingPairs>
  <TitlesOfParts>
    <vt:vector size="30" baseType="lpstr">
      <vt:lpstr>Sommaire</vt:lpstr>
      <vt:lpstr>HSC 10m G9</vt:lpstr>
      <vt:lpstr>HOCD 10m G9</vt:lpstr>
      <vt:lpstr>HOCC 10m G9</vt:lpstr>
      <vt:lpstr>HSC 10m G5</vt:lpstr>
      <vt:lpstr>HOCD 10m G5</vt:lpstr>
      <vt:lpstr>HOCC 10m G5</vt:lpstr>
      <vt:lpstr>HSC 1m Gain 9</vt:lpstr>
      <vt:lpstr>HOCD 1m Gain 9</vt:lpstr>
      <vt:lpstr>HOCC 1m Gain 9</vt:lpstr>
      <vt:lpstr>HSC Gain Change</vt:lpstr>
      <vt:lpstr>HOCD Gain Change</vt:lpstr>
      <vt:lpstr>HOCC Gain Change</vt:lpstr>
      <vt:lpstr>Gain_2</vt:lpstr>
      <vt:lpstr>'HOCC 10m G5'!Gain_3</vt:lpstr>
      <vt:lpstr>Gain_3</vt:lpstr>
      <vt:lpstr>Gain_5</vt:lpstr>
      <vt:lpstr>OCStep</vt:lpstr>
      <vt:lpstr>OCStep_2</vt:lpstr>
      <vt:lpstr>'HOCC 10m G5'!OCStep_3</vt:lpstr>
      <vt:lpstr>OCStep_3</vt:lpstr>
      <vt:lpstr>OCStep_4</vt:lpstr>
      <vt:lpstr>OCStep_5</vt:lpstr>
      <vt:lpstr>Range_DSG_2</vt:lpstr>
      <vt:lpstr>Resistor</vt:lpstr>
      <vt:lpstr>Resistor_2</vt:lpstr>
      <vt:lpstr>'HOCC 10m G5'!Resistor_3</vt:lpstr>
      <vt:lpstr>Resistor_3</vt:lpstr>
      <vt:lpstr>Resistor_4</vt:lpstr>
      <vt:lpstr>Resistor_5</vt:lpstr>
    </vt:vector>
  </TitlesOfParts>
  <Company>TECSUP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GELAY</dc:creator>
  <cp:lastModifiedBy>Julien GELAY</cp:lastModifiedBy>
  <dcterms:created xsi:type="dcterms:W3CDTF">2011-09-13T09:46:41Z</dcterms:created>
  <dcterms:modified xsi:type="dcterms:W3CDTF">2011-09-14T11:11:51Z</dcterms:modified>
</cp:coreProperties>
</file>