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definedNames>
    <definedName name="CIFLT">Sheet1!$D$30</definedName>
    <definedName name="D">Sheet1!$B$13</definedName>
    <definedName name="FSW">Sheet1!$D$6</definedName>
    <definedName name="IOUT">Sheet1!$D$8</definedName>
    <definedName name="IOUTCRIT">Sheet1!$D$14</definedName>
    <definedName name="IOUTOC">Sheet1!$D$23</definedName>
    <definedName name="L">Sheet1!$D$7</definedName>
    <definedName name="RISNSSEL">Sheet1!$D$25</definedName>
    <definedName name="TON">Sheet1!$D$29</definedName>
    <definedName name="VD">Sheet1!$B$5</definedName>
    <definedName name="VFB">Sheet1!$B$10</definedName>
    <definedName name="VIN">Sheet1!$B$3</definedName>
    <definedName name="VISNS">Sheet1!$D$22</definedName>
    <definedName name="VOUT">Sheet1!$B$4</definedName>
  </definedNames>
  <calcPr calcId="124519"/>
</workbook>
</file>

<file path=xl/calcChain.xml><?xml version="1.0" encoding="utf-8"?>
<calcChain xmlns="http://schemas.openxmlformats.org/spreadsheetml/2006/main">
  <c r="D30" i="1"/>
  <c r="D25"/>
  <c r="D23"/>
  <c r="D22"/>
  <c r="B19"/>
  <c r="D18"/>
  <c r="D8"/>
  <c r="D7"/>
  <c r="D6"/>
  <c r="D24" s="1"/>
  <c r="B24" s="1"/>
  <c r="H5"/>
  <c r="B13" l="1"/>
  <c r="D26"/>
  <c r="B26" s="1"/>
  <c r="D14"/>
  <c r="B14" s="1"/>
  <c r="B15" l="1"/>
  <c r="D29"/>
  <c r="H7"/>
  <c r="D31" l="1"/>
  <c r="B31" s="1"/>
  <c r="B29"/>
</calcChain>
</file>

<file path=xl/sharedStrings.xml><?xml version="1.0" encoding="utf-8"?>
<sst xmlns="http://schemas.openxmlformats.org/spreadsheetml/2006/main" count="70" uniqueCount="58">
  <si>
    <t>Component calculator for TPS40210 (Discontinuous Mode)</t>
  </si>
  <si>
    <t>Eqn #</t>
  </si>
  <si>
    <r>
      <t>V</t>
    </r>
    <r>
      <rPr>
        <vertAlign val="subscript"/>
        <sz val="16"/>
        <color theme="1"/>
        <rFont val="Calibri"/>
        <family val="2"/>
        <scheme val="minor"/>
      </rPr>
      <t>IN</t>
    </r>
  </si>
  <si>
    <t>V</t>
  </si>
  <si>
    <t>Feedback Network</t>
  </si>
  <si>
    <r>
      <t>V</t>
    </r>
    <r>
      <rPr>
        <vertAlign val="subscript"/>
        <sz val="16"/>
        <color theme="1"/>
        <rFont val="Calibri"/>
        <family val="2"/>
        <scheme val="minor"/>
      </rPr>
      <t>OUT</t>
    </r>
  </si>
  <si>
    <t>Output voltage of the converter</t>
  </si>
  <si>
    <r>
      <t>R</t>
    </r>
    <r>
      <rPr>
        <vertAlign val="subscript"/>
        <sz val="16"/>
        <color theme="1"/>
        <rFont val="Calibri"/>
        <family val="2"/>
        <scheme val="minor"/>
      </rPr>
      <t>FB</t>
    </r>
  </si>
  <si>
    <r>
      <t>k</t>
    </r>
    <r>
      <rPr>
        <sz val="16"/>
        <color theme="1"/>
        <rFont val="Calibri"/>
        <family val="2"/>
      </rPr>
      <t>Ω</t>
    </r>
  </si>
  <si>
    <t>Resistor from Vout to FB</t>
  </si>
  <si>
    <r>
      <t>V</t>
    </r>
    <r>
      <rPr>
        <vertAlign val="subscript"/>
        <sz val="16"/>
        <color theme="1"/>
        <rFont val="Calibri"/>
        <family val="2"/>
        <scheme val="minor"/>
      </rPr>
      <t>D</t>
    </r>
  </si>
  <si>
    <t>Didoe forward conduction voltage drop</t>
  </si>
  <si>
    <r>
      <t>R</t>
    </r>
    <r>
      <rPr>
        <vertAlign val="subscript"/>
        <sz val="16"/>
        <color theme="1"/>
        <rFont val="Calibri"/>
        <family val="2"/>
        <scheme val="minor"/>
      </rPr>
      <t>BIAS</t>
    </r>
  </si>
  <si>
    <t>Resistor from FB to ground</t>
  </si>
  <si>
    <r>
      <t>F</t>
    </r>
    <r>
      <rPr>
        <vertAlign val="subscript"/>
        <sz val="16"/>
        <color theme="1"/>
        <rFont val="Calibri"/>
        <family val="2"/>
        <scheme val="minor"/>
      </rPr>
      <t>SW</t>
    </r>
  </si>
  <si>
    <t>kHz</t>
  </si>
  <si>
    <t>Switching frequency</t>
  </si>
  <si>
    <t>L</t>
  </si>
  <si>
    <t>uH</t>
  </si>
  <si>
    <t>Inductor value</t>
  </si>
  <si>
    <r>
      <t>I</t>
    </r>
    <r>
      <rPr>
        <vertAlign val="subscript"/>
        <sz val="16"/>
        <color theme="1"/>
        <rFont val="Calibri"/>
        <family val="2"/>
        <scheme val="minor"/>
      </rPr>
      <t>L(PEAK)</t>
    </r>
  </si>
  <si>
    <t>A</t>
  </si>
  <si>
    <r>
      <t>I</t>
    </r>
    <r>
      <rPr>
        <vertAlign val="subscript"/>
        <sz val="16"/>
        <color theme="1"/>
        <rFont val="Calibri"/>
        <family val="2"/>
        <scheme val="minor"/>
      </rPr>
      <t>OUT</t>
    </r>
  </si>
  <si>
    <t>mA</t>
  </si>
  <si>
    <t>Output current of the converter</t>
  </si>
  <si>
    <r>
      <t>V</t>
    </r>
    <r>
      <rPr>
        <vertAlign val="subscript"/>
        <sz val="16"/>
        <color theme="1"/>
        <rFont val="Calibri"/>
        <family val="2"/>
        <scheme val="minor"/>
      </rPr>
      <t>VDD</t>
    </r>
  </si>
  <si>
    <t>VFB</t>
  </si>
  <si>
    <t>Feedback voltage (From datasheet)</t>
  </si>
  <si>
    <t>Conduction Mode</t>
  </si>
  <si>
    <r>
      <t>DC</t>
    </r>
    <r>
      <rPr>
        <vertAlign val="subscript"/>
        <sz val="16"/>
        <color theme="1"/>
        <rFont val="Calibri"/>
        <family val="2"/>
        <scheme val="minor"/>
      </rPr>
      <t>DISCONT</t>
    </r>
  </si>
  <si>
    <r>
      <t>I</t>
    </r>
    <r>
      <rPr>
        <vertAlign val="subscript"/>
        <sz val="16"/>
        <color theme="1"/>
        <rFont val="Calibri"/>
        <family val="2"/>
        <scheme val="minor"/>
      </rPr>
      <t>OUT(CRIT)</t>
    </r>
  </si>
  <si>
    <t>Mode</t>
  </si>
  <si>
    <t>Oscillator</t>
  </si>
  <si>
    <r>
      <t>C</t>
    </r>
    <r>
      <rPr>
        <vertAlign val="subscript"/>
        <sz val="16"/>
        <color theme="1"/>
        <rFont val="Calibri"/>
        <family val="2"/>
        <scheme val="minor"/>
      </rPr>
      <t>T</t>
    </r>
  </si>
  <si>
    <t>pF</t>
  </si>
  <si>
    <t>Timing capacitance (68 pF to 120 pF)</t>
  </si>
  <si>
    <r>
      <t>R</t>
    </r>
    <r>
      <rPr>
        <vertAlign val="subscript"/>
        <sz val="16"/>
        <color theme="1"/>
        <rFont val="Calibri"/>
        <family val="2"/>
        <scheme val="minor"/>
      </rPr>
      <t>T</t>
    </r>
  </si>
  <si>
    <t>Sense Resistor</t>
  </si>
  <si>
    <r>
      <t>V</t>
    </r>
    <r>
      <rPr>
        <vertAlign val="subscript"/>
        <sz val="16"/>
        <color theme="1"/>
        <rFont val="Calibri"/>
        <family val="2"/>
        <scheme val="minor"/>
      </rPr>
      <t>ISNS</t>
    </r>
  </si>
  <si>
    <t>mV</t>
  </si>
  <si>
    <t>Over current detection threshold</t>
  </si>
  <si>
    <r>
      <t>I</t>
    </r>
    <r>
      <rPr>
        <vertAlign val="subscript"/>
        <sz val="16"/>
        <color theme="1"/>
        <rFont val="Calibri"/>
        <family val="2"/>
        <scheme val="minor"/>
      </rPr>
      <t>OUT(OC)</t>
    </r>
  </si>
  <si>
    <t>Desired overcurrent trip point</t>
  </si>
  <si>
    <r>
      <t>R</t>
    </r>
    <r>
      <rPr>
        <vertAlign val="subscript"/>
        <sz val="16"/>
        <color theme="1"/>
        <rFont val="Calibri"/>
        <family val="2"/>
        <scheme val="minor"/>
      </rPr>
      <t>ISNS(DISCONT)</t>
    </r>
  </si>
  <si>
    <t>mΩ</t>
  </si>
  <si>
    <t>Suggested Sense Resistor</t>
  </si>
  <si>
    <r>
      <t>R</t>
    </r>
    <r>
      <rPr>
        <vertAlign val="subscript"/>
        <sz val="16"/>
        <color theme="1"/>
        <rFont val="Calibri"/>
        <family val="2"/>
        <scheme val="minor"/>
      </rPr>
      <t>ISNS(SEL)</t>
    </r>
  </si>
  <si>
    <t>Selected sense resistor</t>
  </si>
  <si>
    <r>
      <t>I</t>
    </r>
    <r>
      <rPr>
        <vertAlign val="subscript"/>
        <sz val="16"/>
        <color theme="1"/>
        <rFont val="Calibri"/>
        <family val="2"/>
        <scheme val="minor"/>
      </rPr>
      <t>OUT(OCSEL)</t>
    </r>
  </si>
  <si>
    <t>Trip current for selected sense resistor</t>
  </si>
  <si>
    <t>Sense Filtering</t>
  </si>
  <si>
    <r>
      <t>T</t>
    </r>
    <r>
      <rPr>
        <vertAlign val="subscript"/>
        <sz val="16"/>
        <color theme="1"/>
        <rFont val="Calibri"/>
        <family val="2"/>
        <scheme val="minor"/>
      </rPr>
      <t>ON(CONT)</t>
    </r>
  </si>
  <si>
    <r>
      <rPr>
        <sz val="16"/>
        <color theme="1"/>
        <rFont val="Calibri"/>
        <family val="2"/>
      </rPr>
      <t>μ</t>
    </r>
    <r>
      <rPr>
        <sz val="13.6"/>
        <color theme="1"/>
        <rFont val="Calibri"/>
        <family val="2"/>
      </rPr>
      <t>s</t>
    </r>
  </si>
  <si>
    <r>
      <t>C</t>
    </r>
    <r>
      <rPr>
        <vertAlign val="subscript"/>
        <sz val="16"/>
        <color theme="1"/>
        <rFont val="Calibri"/>
        <family val="2"/>
        <scheme val="minor"/>
      </rPr>
      <t>IFLT</t>
    </r>
  </si>
  <si>
    <t>Filter Capacitor</t>
  </si>
  <si>
    <r>
      <t>R</t>
    </r>
    <r>
      <rPr>
        <vertAlign val="subscript"/>
        <sz val="16"/>
        <color theme="1"/>
        <rFont val="Calibri"/>
        <family val="2"/>
        <scheme val="minor"/>
      </rPr>
      <t>IFLT</t>
    </r>
  </si>
  <si>
    <t>kΩ</t>
  </si>
  <si>
    <t>Filter resistor (1k to 5k)</t>
  </si>
</sst>
</file>

<file path=xl/styles.xml><?xml version="1.0" encoding="utf-8"?>
<styleSheet xmlns="http://schemas.openxmlformats.org/spreadsheetml/2006/main">
  <numFmts count="1">
    <numFmt numFmtId="164" formatCode="[=0]0E+00;##0E+00"/>
  </numFmts>
  <fonts count="8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4" tint="-0.249977111117893"/>
      <name val="Calibri"/>
      <family val="2"/>
      <scheme val="minor"/>
    </font>
    <font>
      <sz val="13.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zoomScale="85" zoomScaleNormal="85" workbookViewId="0">
      <selection activeCell="B24" sqref="B24"/>
    </sheetView>
  </sheetViews>
  <sheetFormatPr defaultRowHeight="15"/>
  <cols>
    <col min="1" max="1" width="17.7109375" customWidth="1"/>
    <col min="2" max="2" width="11.85546875" customWidth="1"/>
    <col min="3" max="3" width="7.42578125" customWidth="1"/>
    <col min="4" max="4" width="12" hidden="1" customWidth="1"/>
    <col min="5" max="5" width="7.28515625" customWidth="1"/>
    <col min="6" max="6" width="43.85546875" customWidth="1"/>
    <col min="12" max="12" width="29.28515625" customWidth="1"/>
  </cols>
  <sheetData>
    <row r="1" spans="1:12" ht="21">
      <c r="A1" s="1" t="s">
        <v>0</v>
      </c>
      <c r="B1" s="2"/>
      <c r="C1" s="2"/>
      <c r="D1" s="3"/>
      <c r="E1" s="4"/>
      <c r="F1" s="5"/>
      <c r="G1" s="2"/>
      <c r="H1" s="2"/>
      <c r="I1" s="2"/>
      <c r="J1" s="2"/>
      <c r="K1" s="4"/>
      <c r="L1" s="5"/>
    </row>
    <row r="2" spans="1:12" ht="21">
      <c r="A2" s="6"/>
      <c r="B2" s="2"/>
      <c r="C2" s="2"/>
      <c r="D2" s="3"/>
      <c r="E2" s="4" t="s">
        <v>1</v>
      </c>
      <c r="F2" s="5"/>
      <c r="G2" s="2"/>
      <c r="H2" s="2"/>
      <c r="I2" s="2"/>
      <c r="J2" s="2"/>
      <c r="K2" s="4" t="s">
        <v>1</v>
      </c>
      <c r="L2" s="5"/>
    </row>
    <row r="3" spans="1:12" ht="24">
      <c r="A3" s="6" t="s">
        <v>2</v>
      </c>
      <c r="B3" s="7">
        <v>15</v>
      </c>
      <c r="C3" s="2" t="s">
        <v>3</v>
      </c>
      <c r="D3" s="3"/>
      <c r="E3" s="8"/>
      <c r="F3" s="5"/>
      <c r="G3" s="9" t="s">
        <v>4</v>
      </c>
      <c r="H3" s="2"/>
      <c r="I3" s="2"/>
      <c r="J3" s="2"/>
      <c r="K3" s="4"/>
      <c r="L3" s="5"/>
    </row>
    <row r="4" spans="1:12" ht="24">
      <c r="A4" s="6" t="s">
        <v>5</v>
      </c>
      <c r="B4" s="7">
        <v>150</v>
      </c>
      <c r="C4" s="2" t="s">
        <v>3</v>
      </c>
      <c r="D4" s="3"/>
      <c r="E4" s="8"/>
      <c r="F4" s="5" t="s">
        <v>6</v>
      </c>
      <c r="G4" s="6" t="s">
        <v>7</v>
      </c>
      <c r="H4" s="10">
        <v>51</v>
      </c>
      <c r="I4" s="2" t="s">
        <v>8</v>
      </c>
      <c r="J4" s="2"/>
      <c r="K4" s="4"/>
      <c r="L4" s="5" t="s">
        <v>9</v>
      </c>
    </row>
    <row r="5" spans="1:12" ht="24">
      <c r="A5" s="6" t="s">
        <v>10</v>
      </c>
      <c r="B5" s="10">
        <v>0.9</v>
      </c>
      <c r="C5" s="2" t="s">
        <v>3</v>
      </c>
      <c r="D5" s="3"/>
      <c r="E5" s="8"/>
      <c r="F5" s="5" t="s">
        <v>11</v>
      </c>
      <c r="G5" s="6" t="s">
        <v>12</v>
      </c>
      <c r="H5" s="2">
        <f>VFB*H4/(VOUT-VFB)</f>
        <v>0.23911587407903545</v>
      </c>
      <c r="I5" s="2" t="s">
        <v>8</v>
      </c>
      <c r="J5" s="2"/>
      <c r="K5" s="4">
        <v>57</v>
      </c>
      <c r="L5" s="5" t="s">
        <v>13</v>
      </c>
    </row>
    <row r="6" spans="1:12" ht="24">
      <c r="A6" s="6" t="s">
        <v>14</v>
      </c>
      <c r="B6" s="7">
        <v>320</v>
      </c>
      <c r="C6" s="2" t="s">
        <v>15</v>
      </c>
      <c r="D6" s="3">
        <f>B6*1000</f>
        <v>320000</v>
      </c>
      <c r="E6" s="8"/>
      <c r="F6" s="5" t="s">
        <v>16</v>
      </c>
      <c r="G6" s="2"/>
      <c r="H6" s="2"/>
      <c r="I6" s="2"/>
      <c r="J6" s="2"/>
      <c r="K6" s="4"/>
      <c r="L6" s="5"/>
    </row>
    <row r="7" spans="1:12" ht="24">
      <c r="A7" s="6" t="s">
        <v>17</v>
      </c>
      <c r="B7" s="7">
        <v>100</v>
      </c>
      <c r="C7" s="2" t="s">
        <v>18</v>
      </c>
      <c r="D7" s="3">
        <f>B7*0.000001</f>
        <v>9.9999999999999991E-5</v>
      </c>
      <c r="E7" s="8"/>
      <c r="F7" s="5" t="s">
        <v>19</v>
      </c>
      <c r="G7" s="2" t="s">
        <v>20</v>
      </c>
      <c r="H7" s="2">
        <f>VIN*D/(L*FSW)</f>
        <v>0.30180000000000001</v>
      </c>
      <c r="I7" s="2" t="s">
        <v>21</v>
      </c>
      <c r="J7" s="2"/>
      <c r="K7" s="4"/>
      <c r="L7" s="5"/>
    </row>
    <row r="8" spans="1:12" ht="24">
      <c r="A8" s="6" t="s">
        <v>22</v>
      </c>
      <c r="B8" s="7">
        <v>15</v>
      </c>
      <c r="C8" s="2" t="s">
        <v>23</v>
      </c>
      <c r="D8" s="3">
        <f>B8*0.001</f>
        <v>1.4999999999999999E-2</v>
      </c>
      <c r="E8" s="8"/>
      <c r="F8" s="5" t="s">
        <v>24</v>
      </c>
      <c r="G8" s="2"/>
      <c r="H8" s="2"/>
      <c r="I8" s="2"/>
      <c r="J8" s="2"/>
      <c r="K8" s="4"/>
      <c r="L8" s="5"/>
    </row>
    <row r="9" spans="1:12" ht="24">
      <c r="A9" s="6" t="s">
        <v>25</v>
      </c>
      <c r="B9" s="7">
        <v>15</v>
      </c>
      <c r="C9" s="2" t="s">
        <v>3</v>
      </c>
      <c r="D9" s="3"/>
      <c r="E9" s="8"/>
      <c r="F9" s="5"/>
      <c r="G9" s="2"/>
      <c r="H9" s="2"/>
      <c r="I9" s="2"/>
      <c r="J9" s="2"/>
      <c r="K9" s="4"/>
      <c r="L9" s="5"/>
    </row>
    <row r="10" spans="1:12" ht="21">
      <c r="A10" s="6" t="s">
        <v>26</v>
      </c>
      <c r="B10" s="7">
        <v>0.7</v>
      </c>
      <c r="C10" s="2" t="s">
        <v>3</v>
      </c>
      <c r="D10" s="3"/>
      <c r="E10" s="8"/>
      <c r="F10" s="5" t="s">
        <v>27</v>
      </c>
      <c r="G10" s="2"/>
      <c r="H10" s="2"/>
      <c r="I10" s="2"/>
      <c r="J10" s="2"/>
      <c r="K10" s="4"/>
      <c r="L10" s="5"/>
    </row>
    <row r="11" spans="1:12" ht="21">
      <c r="A11" s="6"/>
      <c r="B11" s="11"/>
      <c r="C11" s="2"/>
      <c r="D11" s="3"/>
      <c r="E11" s="8"/>
      <c r="F11" s="5"/>
      <c r="G11" s="2"/>
      <c r="H11" s="2"/>
      <c r="I11" s="2"/>
      <c r="J11" s="2"/>
      <c r="K11" s="4"/>
      <c r="L11" s="5"/>
    </row>
    <row r="12" spans="1:12" ht="21">
      <c r="A12" s="1" t="s">
        <v>28</v>
      </c>
      <c r="B12" s="11"/>
      <c r="C12" s="2"/>
      <c r="D12" s="3"/>
      <c r="E12" s="8"/>
      <c r="F12" s="5"/>
      <c r="G12" s="2"/>
      <c r="H12" s="2"/>
      <c r="I12" s="2"/>
      <c r="J12" s="2"/>
      <c r="K12" s="4"/>
      <c r="L12" s="5"/>
    </row>
    <row r="13" spans="1:12" ht="24">
      <c r="A13" s="6" t="s">
        <v>29</v>
      </c>
      <c r="B13" s="12">
        <f>2*(VOUT+VD)*IOUT*L*FSW/(VIN*VIN)</f>
        <v>0.64383999999999997</v>
      </c>
      <c r="C13" s="2"/>
      <c r="D13" s="3"/>
      <c r="E13" s="8">
        <v>3</v>
      </c>
      <c r="F13" s="5"/>
      <c r="G13" s="2"/>
      <c r="H13" s="2"/>
      <c r="I13" s="2"/>
      <c r="J13" s="2"/>
      <c r="K13" s="4"/>
      <c r="L13" s="5"/>
    </row>
    <row r="14" spans="1:12" ht="24">
      <c r="A14" s="6" t="s">
        <v>30</v>
      </c>
      <c r="B14" s="12">
        <f>D14*1000</f>
        <v>20.981837602614931</v>
      </c>
      <c r="C14" s="2" t="s">
        <v>23</v>
      </c>
      <c r="D14" s="13">
        <f>(VOUT+VD-VIN) * (VIN*VIN) / (2 * (VOUT+VD) * (VOUT+VD) * FSW * L)</f>
        <v>2.098183760261493E-2</v>
      </c>
      <c r="E14" s="8">
        <v>4</v>
      </c>
      <c r="F14" s="14"/>
      <c r="G14" s="2"/>
      <c r="H14" s="2"/>
      <c r="I14" s="2"/>
      <c r="J14" s="2"/>
      <c r="K14" s="4"/>
      <c r="L14" s="5"/>
    </row>
    <row r="15" spans="1:12" ht="21">
      <c r="A15" s="6" t="s">
        <v>31</v>
      </c>
      <c r="B15" s="15" t="str">
        <f>IF(IOUT&gt;IOUTCRIT,"Continuous", "Discontinuous")</f>
        <v>Discontinuous</v>
      </c>
      <c r="C15" s="2"/>
      <c r="D15" s="3"/>
      <c r="E15" s="8"/>
      <c r="F15" s="5"/>
      <c r="G15" s="2"/>
      <c r="H15" s="2"/>
      <c r="I15" s="2"/>
      <c r="J15" s="2"/>
      <c r="K15" s="4"/>
      <c r="L15" s="5"/>
    </row>
    <row r="16" spans="1:12" ht="21">
      <c r="A16" s="6"/>
      <c r="B16" s="15"/>
      <c r="C16" s="2"/>
      <c r="D16" s="3"/>
      <c r="E16" s="8"/>
      <c r="F16" s="5"/>
      <c r="G16" s="2"/>
      <c r="H16" s="2"/>
      <c r="I16" s="2"/>
      <c r="J16" s="2"/>
      <c r="K16" s="4"/>
      <c r="L16" s="5"/>
    </row>
    <row r="17" spans="1:12" ht="21">
      <c r="A17" s="1" t="s">
        <v>32</v>
      </c>
      <c r="B17" s="2"/>
      <c r="C17" s="2"/>
      <c r="D17" s="3"/>
      <c r="E17" s="8"/>
      <c r="F17" s="5"/>
      <c r="G17" s="2"/>
      <c r="H17" s="2"/>
      <c r="I17" s="2"/>
      <c r="J17" s="2"/>
      <c r="K17" s="4"/>
      <c r="L17" s="5"/>
    </row>
    <row r="18" spans="1:12" ht="24">
      <c r="A18" s="6" t="s">
        <v>33</v>
      </c>
      <c r="B18" s="10">
        <v>100</v>
      </c>
      <c r="C18" s="2" t="s">
        <v>34</v>
      </c>
      <c r="D18" s="3">
        <f>B18/1000000000000</f>
        <v>1E-10</v>
      </c>
      <c r="E18" s="8"/>
      <c r="F18" s="5" t="s">
        <v>35</v>
      </c>
      <c r="G18" s="2"/>
      <c r="H18" s="2"/>
      <c r="I18" s="2"/>
      <c r="J18" s="2"/>
      <c r="K18" s="4"/>
      <c r="L18" s="5"/>
    </row>
    <row r="19" spans="1:12" ht="24">
      <c r="A19" s="6" t="s">
        <v>36</v>
      </c>
      <c r="B19" s="12">
        <f>1/(0.000000058*B6*B18 + 0.0000000008*B6*B6 + 0.00000014*B6 - 0.00015 + 0.0000017*B18 - 0.000000004*B18*B18)</f>
        <v>509.49702453737666</v>
      </c>
      <c r="C19" s="2" t="s">
        <v>8</v>
      </c>
      <c r="D19" s="3"/>
      <c r="E19" s="8">
        <v>5</v>
      </c>
      <c r="F19" s="5"/>
      <c r="G19" s="2"/>
      <c r="H19" s="2"/>
      <c r="I19" s="2"/>
      <c r="J19" s="2"/>
      <c r="K19" s="4"/>
      <c r="L19" s="5"/>
    </row>
    <row r="20" spans="1:12" ht="21">
      <c r="A20" s="6"/>
      <c r="B20" s="12"/>
      <c r="C20" s="2"/>
      <c r="D20" s="3"/>
      <c r="E20" s="8"/>
      <c r="F20" s="5"/>
      <c r="G20" s="2"/>
      <c r="H20" s="2"/>
      <c r="I20" s="2"/>
      <c r="J20" s="2"/>
      <c r="K20" s="4"/>
      <c r="L20" s="5"/>
    </row>
    <row r="21" spans="1:12" ht="21">
      <c r="A21" s="1" t="s">
        <v>37</v>
      </c>
      <c r="B21" s="16"/>
      <c r="C21" s="2"/>
      <c r="D21" s="3"/>
      <c r="E21" s="8"/>
      <c r="F21" s="5"/>
      <c r="G21" s="2"/>
      <c r="H21" s="2"/>
      <c r="I21" s="2"/>
      <c r="J21" s="2"/>
      <c r="K21" s="4"/>
      <c r="L21" s="5"/>
    </row>
    <row r="22" spans="1:12" ht="24">
      <c r="A22" s="6" t="s">
        <v>38</v>
      </c>
      <c r="B22" s="7">
        <v>150</v>
      </c>
      <c r="C22" s="2" t="s">
        <v>39</v>
      </c>
      <c r="D22" s="3">
        <f>B22/1000</f>
        <v>0.15</v>
      </c>
      <c r="E22" s="8"/>
      <c r="F22" s="5" t="s">
        <v>40</v>
      </c>
      <c r="G22" s="2"/>
      <c r="H22" s="2"/>
      <c r="I22" s="2"/>
      <c r="J22" s="2"/>
      <c r="K22" s="4"/>
      <c r="L22" s="5"/>
    </row>
    <row r="23" spans="1:12" ht="24">
      <c r="A23" s="6" t="s">
        <v>41</v>
      </c>
      <c r="B23" s="7">
        <v>25</v>
      </c>
      <c r="C23" s="2" t="s">
        <v>23</v>
      </c>
      <c r="D23" s="3">
        <f>B23/1000</f>
        <v>2.5000000000000001E-2</v>
      </c>
      <c r="E23" s="8"/>
      <c r="F23" s="5" t="s">
        <v>42</v>
      </c>
      <c r="G23" s="2"/>
      <c r="H23" s="2"/>
      <c r="I23" s="2"/>
      <c r="J23" s="2"/>
      <c r="K23" s="4"/>
      <c r="L23" s="5"/>
    </row>
    <row r="24" spans="1:12" ht="24">
      <c r="A24" s="6" t="s">
        <v>43</v>
      </c>
      <c r="B24" s="12">
        <f>D24*1000</f>
        <v>325.51538350846369</v>
      </c>
      <c r="C24" s="17" t="s">
        <v>44</v>
      </c>
      <c r="D24" s="13">
        <f>(FSW*L*VISNS)/SQRT(2*L*FSW*IOUTOC*(VOUT+VD-VIN))</f>
        <v>0.32551538350846371</v>
      </c>
      <c r="E24" s="18">
        <v>6</v>
      </c>
      <c r="F24" s="5" t="s">
        <v>45</v>
      </c>
      <c r="G24" s="2"/>
      <c r="H24" s="2"/>
      <c r="I24" s="2"/>
      <c r="J24" s="2"/>
      <c r="K24" s="4"/>
      <c r="L24" s="5"/>
    </row>
    <row r="25" spans="1:12" ht="24">
      <c r="A25" s="6" t="s">
        <v>46</v>
      </c>
      <c r="B25" s="7">
        <v>330</v>
      </c>
      <c r="C25" s="17" t="s">
        <v>44</v>
      </c>
      <c r="D25" s="3">
        <f>B25/1000</f>
        <v>0.33</v>
      </c>
      <c r="E25" s="8"/>
      <c r="F25" s="14" t="s">
        <v>47</v>
      </c>
      <c r="G25" s="2"/>
      <c r="H25" s="2"/>
      <c r="I25" s="2"/>
      <c r="J25" s="2"/>
      <c r="K25" s="4"/>
      <c r="L25" s="5"/>
    </row>
    <row r="26" spans="1:12" ht="24">
      <c r="A26" s="6" t="s">
        <v>48</v>
      </c>
      <c r="B26" s="13">
        <f>D26*1000</f>
        <v>24.325129683347615</v>
      </c>
      <c r="C26" s="2" t="s">
        <v>23</v>
      </c>
      <c r="D26" s="3">
        <f>POWER(FSW*L*VISNS/RISNSSEL,2)/(2*L*FSW*(VOUT+VD-VIN))</f>
        <v>2.4325129683347615E-2</v>
      </c>
      <c r="E26" s="8"/>
      <c r="F26" s="14" t="s">
        <v>49</v>
      </c>
      <c r="G26" s="2"/>
      <c r="H26" s="2"/>
      <c r="I26" s="2"/>
      <c r="J26" s="2"/>
      <c r="K26" s="4"/>
      <c r="L26" s="5"/>
    </row>
    <row r="27" spans="1:12" ht="21">
      <c r="A27" s="6"/>
      <c r="B27" s="13"/>
      <c r="C27" s="16"/>
      <c r="D27" s="3"/>
      <c r="E27" s="8"/>
      <c r="F27" s="14"/>
      <c r="G27" s="2"/>
      <c r="H27" s="2"/>
      <c r="I27" s="2"/>
      <c r="J27" s="2"/>
      <c r="K27" s="4"/>
      <c r="L27" s="5"/>
    </row>
    <row r="28" spans="1:12" ht="21">
      <c r="A28" s="1" t="s">
        <v>50</v>
      </c>
      <c r="B28" s="13"/>
      <c r="C28" s="16"/>
      <c r="D28" s="3"/>
      <c r="E28" s="8"/>
      <c r="F28" s="14"/>
      <c r="G28" s="2"/>
      <c r="H28" s="2"/>
      <c r="I28" s="2"/>
      <c r="J28" s="2"/>
      <c r="K28" s="4"/>
      <c r="L28" s="5"/>
    </row>
    <row r="29" spans="1:12" ht="24">
      <c r="A29" s="6" t="s">
        <v>51</v>
      </c>
      <c r="B29" s="2">
        <f>D29*1000000</f>
        <v>2.012</v>
      </c>
      <c r="C29" s="19" t="s">
        <v>52</v>
      </c>
      <c r="D29" s="13">
        <f>D/FSW</f>
        <v>2.012E-6</v>
      </c>
      <c r="E29" s="8">
        <v>11</v>
      </c>
      <c r="F29" s="14"/>
      <c r="G29" s="2"/>
      <c r="H29" s="2"/>
      <c r="I29" s="2"/>
      <c r="J29" s="2"/>
      <c r="K29" s="4"/>
      <c r="L29" s="5"/>
    </row>
    <row r="30" spans="1:12" ht="24">
      <c r="A30" s="6" t="s">
        <v>53</v>
      </c>
      <c r="B30" s="7">
        <v>100</v>
      </c>
      <c r="C30" s="17" t="s">
        <v>34</v>
      </c>
      <c r="D30" s="3">
        <f>B30*0.000000000001</f>
        <v>1E-10</v>
      </c>
      <c r="E30" s="8"/>
      <c r="F30" s="14" t="s">
        <v>54</v>
      </c>
      <c r="G30" s="2"/>
      <c r="H30" s="2"/>
      <c r="I30" s="2"/>
      <c r="J30" s="2"/>
      <c r="K30" s="4"/>
      <c r="L30" s="5"/>
    </row>
    <row r="31" spans="1:12" ht="24">
      <c r="A31" s="6" t="s">
        <v>55</v>
      </c>
      <c r="B31" s="2">
        <f>D31/1000</f>
        <v>2.012</v>
      </c>
      <c r="C31" s="17" t="s">
        <v>56</v>
      </c>
      <c r="D31" s="13">
        <f>0.1*TON/CIFLT</f>
        <v>2012</v>
      </c>
      <c r="E31" s="8">
        <v>12</v>
      </c>
      <c r="F31" s="14" t="s">
        <v>57</v>
      </c>
      <c r="G31" s="2"/>
      <c r="H31" s="2"/>
      <c r="I31" s="2"/>
      <c r="J31" s="2"/>
      <c r="K31" s="4"/>
      <c r="L3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Sheet1</vt:lpstr>
      <vt:lpstr>Sheet2</vt:lpstr>
      <vt:lpstr>Sheet3</vt:lpstr>
      <vt:lpstr>CIFLT</vt:lpstr>
      <vt:lpstr>D</vt:lpstr>
      <vt:lpstr>FSW</vt:lpstr>
      <vt:lpstr>IOUT</vt:lpstr>
      <vt:lpstr>IOUTCRIT</vt:lpstr>
      <vt:lpstr>IOUTOC</vt:lpstr>
      <vt:lpstr>L</vt:lpstr>
      <vt:lpstr>RISNSSEL</vt:lpstr>
      <vt:lpstr>TON</vt:lpstr>
      <vt:lpstr>VD</vt:lpstr>
      <vt:lpstr>VFB</vt:lpstr>
      <vt:lpstr>VIN</vt:lpstr>
      <vt:lpstr>VISNS</vt:lpstr>
      <vt:lpstr>VOUT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Greensted</dc:creator>
  <cp:lastModifiedBy>Andrew Greensted</cp:lastModifiedBy>
  <dcterms:created xsi:type="dcterms:W3CDTF">2011-06-16T15:52:29Z</dcterms:created>
  <dcterms:modified xsi:type="dcterms:W3CDTF">2011-06-16T16:04:39Z</dcterms:modified>
</cp:coreProperties>
</file>