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425" windowHeight="4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1" i="1"/>
  <c r="F46"/>
  <c r="F52" s="1"/>
  <c r="F56" s="1"/>
  <c r="E46"/>
  <c r="E52" s="1"/>
  <c r="E56" s="1"/>
  <c r="D46"/>
  <c r="D52" s="1"/>
  <c r="D56" s="1"/>
  <c r="C46"/>
  <c r="C52" s="1"/>
  <c r="C56" s="1"/>
  <c r="F45"/>
  <c r="E45"/>
  <c r="D45"/>
  <c r="C45"/>
  <c r="F44"/>
  <c r="F51" s="1"/>
  <c r="E44"/>
  <c r="E51" s="1"/>
  <c r="D44"/>
  <c r="D51" s="1"/>
  <c r="C44"/>
  <c r="F43"/>
  <c r="F50" s="1"/>
  <c r="E43"/>
  <c r="E50" s="1"/>
  <c r="D43"/>
  <c r="D50" s="1"/>
  <c r="C43"/>
  <c r="C50" s="1"/>
  <c r="F42"/>
  <c r="F49" s="1"/>
  <c r="E42"/>
  <c r="E49" s="1"/>
  <c r="D42"/>
  <c r="D49" s="1"/>
  <c r="C42"/>
  <c r="C49" s="1"/>
  <c r="F41"/>
  <c r="E41"/>
  <c r="D41"/>
  <c r="C41"/>
  <c r="F40"/>
  <c r="F48" s="1"/>
  <c r="E40"/>
  <c r="E48" s="1"/>
  <c r="D40"/>
  <c r="D48" s="1"/>
  <c r="C40"/>
  <c r="C48" s="1"/>
  <c r="F39"/>
  <c r="E39"/>
  <c r="D39"/>
  <c r="C39"/>
  <c r="F57" l="1"/>
  <c r="F54"/>
  <c r="E57"/>
  <c r="E54"/>
  <c r="D57"/>
  <c r="D54"/>
  <c r="C57"/>
  <c r="C54"/>
</calcChain>
</file>

<file path=xl/comments1.xml><?xml version="1.0" encoding="utf-8"?>
<comments xmlns="http://schemas.openxmlformats.org/spreadsheetml/2006/main">
  <authors>
    <author>xglpwlab</author>
    <author>TI User</author>
  </authors>
  <commentList>
    <comment ref="F24" authorId="0">
      <text>
        <r>
          <rPr>
            <b/>
            <sz val="8"/>
            <color indexed="81"/>
            <rFont val="Tahoma"/>
            <family val="2"/>
          </rPr>
          <t>xglpwlab:</t>
        </r>
        <r>
          <rPr>
            <sz val="8"/>
            <color indexed="81"/>
            <rFont val="Tahoma"/>
            <family val="2"/>
          </rPr>
          <t xml:space="preserve">
don't limit agc for IF cases</t>
        </r>
      </text>
    </comment>
    <comment ref="B48" authorId="1">
      <text>
        <r>
          <rPr>
            <b/>
            <sz val="8"/>
            <color indexed="81"/>
            <rFont val="Tahoma"/>
            <family val="2"/>
          </rPr>
          <t>TI User:</t>
        </r>
        <r>
          <rPr>
            <sz val="8"/>
            <color indexed="81"/>
            <rFont val="Tahoma"/>
            <family val="2"/>
          </rPr>
          <t xml:space="preserve">
'fxosc*(2^20+datarate_m)*2^datarate_e/2^39</t>
        </r>
      </text>
    </comment>
    <comment ref="B49" authorId="1">
      <text>
        <r>
          <rPr>
            <b/>
            <sz val="8"/>
            <color indexed="81"/>
            <rFont val="Tahoma"/>
            <family val="2"/>
          </rPr>
          <t>TI User:</t>
        </r>
        <r>
          <rPr>
            <sz val="8"/>
            <color indexed="81"/>
            <rFont val="Tahoma"/>
            <family val="2"/>
          </rPr>
          <t xml:space="preserve">
fdev = fxosc*(256+dev_m)*2^dev_e/2^24</t>
        </r>
      </text>
    </comment>
    <comment ref="B50" authorId="1">
      <text>
        <r>
          <rPr>
            <b/>
            <sz val="8"/>
            <color indexed="81"/>
            <rFont val="Tahoma"/>
            <family val="2"/>
          </rPr>
          <t>TI User:</t>
        </r>
        <r>
          <rPr>
            <sz val="8"/>
            <color indexed="81"/>
            <rFont val="Tahoma"/>
            <family val="2"/>
          </rPr>
          <t xml:space="preserve">
f_if = fxosc*freq_if/2^15 </t>
        </r>
      </text>
    </comment>
    <comment ref="B51" authorId="1">
      <text>
        <r>
          <rPr>
            <b/>
            <sz val="8"/>
            <color indexed="81"/>
            <rFont val="Tahoma"/>
            <family val="2"/>
          </rPr>
          <t>TI User:</t>
        </r>
        <r>
          <rPr>
            <sz val="8"/>
            <color indexed="81"/>
            <rFont val="Tahoma"/>
            <family val="2"/>
          </rPr>
          <t xml:space="preserve">
CBW_3dB = fxosc/(adc_cic_fact*bb_cic_fact*8)</t>
        </r>
      </text>
    </comment>
    <comment ref="B54" authorId="0">
      <text>
        <r>
          <rPr>
            <sz val="8"/>
            <color indexed="81"/>
            <rFont val="Tahoma"/>
            <family val="2"/>
          </rPr>
          <t>BW=2*datarate+deviation</t>
        </r>
      </text>
    </comment>
  </commentList>
</comments>
</file>

<file path=xl/sharedStrings.xml><?xml version="1.0" encoding="utf-8"?>
<sst xmlns="http://schemas.openxmlformats.org/spreadsheetml/2006/main" count="139" uniqueCount="108">
  <si>
    <t>E2E_3k</t>
  </si>
  <si>
    <t>E2E_6k</t>
  </si>
  <si>
    <t>E2E_10k</t>
  </si>
  <si>
    <t>E2E_20k</t>
  </si>
  <si>
    <t>B</t>
  </si>
  <si>
    <t>DE</t>
  </si>
  <si>
    <t>0B</t>
  </si>
  <si>
    <t>1C</t>
  </si>
  <si>
    <t>2A</t>
  </si>
  <si>
    <t>3A</t>
  </si>
  <si>
    <t>C6</t>
  </si>
  <si>
    <t>7A</t>
  </si>
  <si>
    <t>E1</t>
  </si>
  <si>
    <t>3C</t>
  </si>
  <si>
    <t>EF</t>
  </si>
  <si>
    <t>A9</t>
  </si>
  <si>
    <t>CF</t>
  </si>
  <si>
    <t>C0</t>
  </si>
  <si>
    <t>7F</t>
  </si>
  <si>
    <t>7C</t>
  </si>
  <si>
    <t>A</t>
  </si>
  <si>
    <t>ADDRESS</t>
  </si>
  <si>
    <t>REGISTER</t>
  </si>
  <si>
    <t>0x0004</t>
  </si>
  <si>
    <t>SYNC3</t>
  </si>
  <si>
    <t>0x0005</t>
  </si>
  <si>
    <t>SYNC2</t>
  </si>
  <si>
    <t>0x0006</t>
  </si>
  <si>
    <t>SYNC1</t>
  </si>
  <si>
    <t>0x0007</t>
  </si>
  <si>
    <t>SYNC0</t>
  </si>
  <si>
    <t>0x0008</t>
  </si>
  <si>
    <t>SYNC_CFG1</t>
  </si>
  <si>
    <t>0x0009</t>
  </si>
  <si>
    <t>SYNC_CFG0</t>
  </si>
  <si>
    <t>0x000A</t>
  </si>
  <si>
    <t>DEVIATION_M</t>
  </si>
  <si>
    <t>0x000B</t>
  </si>
  <si>
    <t>MODCFG_DEV_E</t>
  </si>
  <si>
    <t>0x000C</t>
  </si>
  <si>
    <t>DCFILT_CFG</t>
  </si>
  <si>
    <t>0x000D</t>
  </si>
  <si>
    <t>PREAMBLE_CFG1</t>
  </si>
  <si>
    <t>0x000E</t>
  </si>
  <si>
    <t>PREAMBLE_CFG0</t>
  </si>
  <si>
    <t>0x000F</t>
  </si>
  <si>
    <t>FREQ_IF_CFG</t>
  </si>
  <si>
    <t>0x0010</t>
  </si>
  <si>
    <t>IQIC</t>
  </si>
  <si>
    <t>0x0011</t>
  </si>
  <si>
    <t>CHAN_BW</t>
  </si>
  <si>
    <t>0x0012</t>
  </si>
  <si>
    <t>MDMCFG1</t>
  </si>
  <si>
    <t>0x0013</t>
  </si>
  <si>
    <t>MDMCFG0</t>
  </si>
  <si>
    <t>0x0014</t>
  </si>
  <si>
    <t>DRATE2</t>
  </si>
  <si>
    <t>0x0015</t>
  </si>
  <si>
    <t>DRATE1</t>
  </si>
  <si>
    <t>0x0016</t>
  </si>
  <si>
    <t>DRATE0</t>
  </si>
  <si>
    <t>0x0017</t>
  </si>
  <si>
    <t>AGC_REF</t>
  </si>
  <si>
    <t>0x0018</t>
  </si>
  <si>
    <t>AGC_CS_THR</t>
  </si>
  <si>
    <t>0x0019</t>
  </si>
  <si>
    <t>AGC_GAIN_ADJUST</t>
  </si>
  <si>
    <t>0x001A</t>
  </si>
  <si>
    <t>AGC_CFG3</t>
  </si>
  <si>
    <t>0x001B</t>
  </si>
  <si>
    <t>AGC_CFG2</t>
  </si>
  <si>
    <t>0x001C</t>
  </si>
  <si>
    <t>AGC_CFG1</t>
  </si>
  <si>
    <t>0x001D</t>
  </si>
  <si>
    <t>AGC_CFG0</t>
  </si>
  <si>
    <t>0x002B</t>
  </si>
  <si>
    <t>PA_CFG2</t>
  </si>
  <si>
    <t>0x002C</t>
  </si>
  <si>
    <t>PA_CFG1</t>
  </si>
  <si>
    <t>0x002D</t>
  </si>
  <si>
    <t>PA_CFG0</t>
  </si>
  <si>
    <t>0x2F00</t>
  </si>
  <si>
    <t>IF_MIX_CFG</t>
  </si>
  <si>
    <t>0x2F01</t>
  </si>
  <si>
    <t>FREQOFF_CFG</t>
  </si>
  <si>
    <t>0x2F02</t>
  </si>
  <si>
    <t>TOC_CFG</t>
  </si>
  <si>
    <t>0x2F05</t>
  </si>
  <si>
    <t>SOFT_TX_DATA_CFG</t>
  </si>
  <si>
    <t>Modem parameters in human readable format:</t>
  </si>
  <si>
    <t>fXOSC</t>
  </si>
  <si>
    <t>datarate_e</t>
  </si>
  <si>
    <t>datarate_m</t>
  </si>
  <si>
    <t>dev_e</t>
  </si>
  <si>
    <t>dev_m</t>
  </si>
  <si>
    <t>freq_if</t>
  </si>
  <si>
    <t>adc_cic_decfact</t>
  </si>
  <si>
    <t>bb_cic_decfact</t>
  </si>
  <si>
    <t>mod_format</t>
  </si>
  <si>
    <t>Symbolrate</t>
  </si>
  <si>
    <t>Deviation</t>
  </si>
  <si>
    <t>IF</t>
  </si>
  <si>
    <t>CBW_3dB</t>
  </si>
  <si>
    <t>Modulation format</t>
  </si>
  <si>
    <t>BW Carson's rule</t>
  </si>
  <si>
    <t>mod index factor</t>
  </si>
  <si>
    <t>Modulation index</t>
  </si>
  <si>
    <t>Sensitivity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</si>
</sst>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2" borderId="0" xfId="0" applyFont="1" applyFill="1" applyAlignment="1">
      <alignment wrapText="1"/>
    </xf>
    <xf numFmtId="0" fontId="2" fillId="0" borderId="0" xfId="0" applyFont="1"/>
    <xf numFmtId="0" fontId="1" fillId="0" borderId="0" xfId="0" applyFont="1"/>
    <xf numFmtId="0" fontId="5" fillId="0" borderId="0" xfId="0" applyFont="1"/>
    <xf numFmtId="11" fontId="0" fillId="0" borderId="0" xfId="0" applyNumberFormat="1"/>
  </cellXfs>
  <cellStyles count="1">
    <cellStyle name="Normal" xfId="0" builtinId="0"/>
  </cellStyles>
  <dxfs count="26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topLeftCell="A34" workbookViewId="0">
      <selection activeCell="E58" sqref="E58"/>
    </sheetView>
  </sheetViews>
  <sheetFormatPr defaultRowHeight="15"/>
  <cols>
    <col min="1" max="1" width="16" customWidth="1"/>
    <col min="2" max="2" width="16.42578125" customWidth="1"/>
  </cols>
  <sheetData>
    <row r="1" spans="1:6" ht="26.25">
      <c r="A1" s="8" t="s">
        <v>21</v>
      </c>
      <c r="B1" s="8" t="s">
        <v>22</v>
      </c>
      <c r="C1" s="1" t="s">
        <v>0</v>
      </c>
      <c r="D1" s="1" t="s">
        <v>1</v>
      </c>
      <c r="E1" s="1" t="s">
        <v>2</v>
      </c>
      <c r="F1" s="2" t="s">
        <v>3</v>
      </c>
    </row>
    <row r="2" spans="1:6">
      <c r="A2" t="s">
        <v>23</v>
      </c>
      <c r="B2" t="s">
        <v>24</v>
      </c>
      <c r="C2" s="3">
        <v>93</v>
      </c>
      <c r="D2" s="3">
        <v>93</v>
      </c>
      <c r="E2" s="3">
        <v>93</v>
      </c>
      <c r="F2" s="3">
        <v>93</v>
      </c>
    </row>
    <row r="3" spans="1:6">
      <c r="A3" t="s">
        <v>25</v>
      </c>
      <c r="B3" t="s">
        <v>26</v>
      </c>
      <c r="C3" s="3" t="s">
        <v>4</v>
      </c>
      <c r="D3" s="3" t="s">
        <v>4</v>
      </c>
      <c r="E3" s="3" t="s">
        <v>4</v>
      </c>
      <c r="F3" s="3" t="s">
        <v>4</v>
      </c>
    </row>
    <row r="4" spans="1:6">
      <c r="A4" t="s">
        <v>27</v>
      </c>
      <c r="B4" t="s">
        <v>28</v>
      </c>
      <c r="C4" s="3">
        <v>51</v>
      </c>
      <c r="D4" s="3">
        <v>51</v>
      </c>
      <c r="E4" s="3">
        <v>51</v>
      </c>
      <c r="F4" s="3">
        <v>51</v>
      </c>
    </row>
    <row r="5" spans="1:6">
      <c r="A5" t="s">
        <v>29</v>
      </c>
      <c r="B5" t="s">
        <v>30</v>
      </c>
      <c r="C5" s="3" t="s">
        <v>5</v>
      </c>
      <c r="D5" s="3" t="s">
        <v>5</v>
      </c>
      <c r="E5" s="3" t="s">
        <v>5</v>
      </c>
      <c r="F5" s="3" t="s">
        <v>5</v>
      </c>
    </row>
    <row r="6" spans="1:6">
      <c r="A6" t="s">
        <v>31</v>
      </c>
      <c r="B6" t="s">
        <v>32</v>
      </c>
      <c r="C6" s="3">
        <v>9</v>
      </c>
      <c r="D6" s="3">
        <v>9</v>
      </c>
      <c r="E6" s="3">
        <v>9</v>
      </c>
      <c r="F6" s="3">
        <v>8</v>
      </c>
    </row>
    <row r="7" spans="1:6">
      <c r="A7" t="s">
        <v>33</v>
      </c>
      <c r="B7" t="s">
        <v>34</v>
      </c>
      <c r="C7" s="3" t="s">
        <v>6</v>
      </c>
      <c r="D7" s="3" t="s">
        <v>6</v>
      </c>
      <c r="E7" s="3" t="s">
        <v>6</v>
      </c>
      <c r="F7" s="3">
        <v>17</v>
      </c>
    </row>
    <row r="8" spans="1:6">
      <c r="A8" t="s">
        <v>35</v>
      </c>
      <c r="B8" t="s">
        <v>36</v>
      </c>
      <c r="C8" s="3">
        <v>6</v>
      </c>
      <c r="D8" s="3">
        <v>89</v>
      </c>
      <c r="E8" s="3">
        <v>48</v>
      </c>
      <c r="F8" s="3">
        <v>48</v>
      </c>
    </row>
    <row r="9" spans="1:6">
      <c r="A9" t="s">
        <v>37</v>
      </c>
      <c r="B9" s="9" t="s">
        <v>38</v>
      </c>
      <c r="C9" s="4">
        <v>2</v>
      </c>
      <c r="D9" s="4">
        <v>2</v>
      </c>
      <c r="E9" s="4">
        <v>3</v>
      </c>
      <c r="F9" s="4">
        <v>4</v>
      </c>
    </row>
    <row r="10" spans="1:6">
      <c r="A10" t="s">
        <v>39</v>
      </c>
      <c r="B10" t="s">
        <v>40</v>
      </c>
      <c r="C10" s="4" t="s">
        <v>7</v>
      </c>
      <c r="D10" s="4" t="s">
        <v>7</v>
      </c>
      <c r="E10" s="4" t="s">
        <v>7</v>
      </c>
      <c r="F10" s="3">
        <v>15</v>
      </c>
    </row>
    <row r="11" spans="1:6">
      <c r="A11" t="s">
        <v>41</v>
      </c>
      <c r="B11" t="s">
        <v>42</v>
      </c>
      <c r="C11" s="3">
        <v>14</v>
      </c>
      <c r="D11" s="3">
        <v>14</v>
      </c>
      <c r="E11" s="3">
        <v>14</v>
      </c>
      <c r="F11" s="3">
        <v>18</v>
      </c>
    </row>
    <row r="12" spans="1:6">
      <c r="A12" t="s">
        <v>43</v>
      </c>
      <c r="B12" t="s">
        <v>44</v>
      </c>
      <c r="C12" s="3" t="s">
        <v>8</v>
      </c>
      <c r="D12" s="3" t="s">
        <v>8</v>
      </c>
      <c r="E12" s="3" t="s">
        <v>8</v>
      </c>
      <c r="F12" s="3" t="s">
        <v>8</v>
      </c>
    </row>
    <row r="13" spans="1:6">
      <c r="A13" t="s">
        <v>45</v>
      </c>
      <c r="B13" t="s">
        <v>46</v>
      </c>
      <c r="C13" s="3">
        <v>40</v>
      </c>
      <c r="D13" s="3">
        <v>40</v>
      </c>
      <c r="E13" s="3">
        <v>40</v>
      </c>
      <c r="F13" s="3" t="s">
        <v>9</v>
      </c>
    </row>
    <row r="14" spans="1:6">
      <c r="A14" t="s">
        <v>47</v>
      </c>
      <c r="B14" t="s">
        <v>48</v>
      </c>
      <c r="C14" s="3" t="s">
        <v>10</v>
      </c>
      <c r="D14" s="3" t="s">
        <v>10</v>
      </c>
      <c r="E14" s="3" t="s">
        <v>10</v>
      </c>
      <c r="F14" s="3">
        <v>0</v>
      </c>
    </row>
    <row r="15" spans="1:6">
      <c r="A15" t="s">
        <v>49</v>
      </c>
      <c r="B15" t="s">
        <v>50</v>
      </c>
      <c r="C15" s="3">
        <v>14</v>
      </c>
      <c r="D15" s="3">
        <v>10</v>
      </c>
      <c r="E15" s="3">
        <v>8</v>
      </c>
      <c r="F15" s="3">
        <v>4</v>
      </c>
    </row>
    <row r="16" spans="1:6">
      <c r="A16" t="s">
        <v>51</v>
      </c>
      <c r="B16" t="s">
        <v>52</v>
      </c>
      <c r="C16" s="3">
        <v>46</v>
      </c>
      <c r="D16" s="3">
        <v>46</v>
      </c>
      <c r="E16" s="3">
        <v>46</v>
      </c>
      <c r="F16" s="3">
        <v>46</v>
      </c>
    </row>
    <row r="17" spans="1:6">
      <c r="A17" t="s">
        <v>53</v>
      </c>
      <c r="B17" t="s">
        <v>54</v>
      </c>
      <c r="C17" s="3">
        <v>5</v>
      </c>
      <c r="D17" s="3">
        <v>5</v>
      </c>
      <c r="E17" s="3">
        <v>5</v>
      </c>
      <c r="F17" s="3">
        <v>5</v>
      </c>
    </row>
    <row r="18" spans="1:6">
      <c r="A18" t="s">
        <v>55</v>
      </c>
      <c r="B18" t="s">
        <v>56</v>
      </c>
      <c r="C18" s="3">
        <v>58</v>
      </c>
      <c r="D18" s="3">
        <v>68</v>
      </c>
      <c r="E18" s="3">
        <v>74</v>
      </c>
      <c r="F18" s="3">
        <v>84</v>
      </c>
    </row>
    <row r="19" spans="1:6">
      <c r="A19" t="s">
        <v>57</v>
      </c>
      <c r="B19" t="s">
        <v>58</v>
      </c>
      <c r="C19" s="3">
        <v>93</v>
      </c>
      <c r="D19" s="3">
        <v>93</v>
      </c>
      <c r="E19" s="4" t="s">
        <v>11</v>
      </c>
      <c r="F19" s="4" t="s">
        <v>11</v>
      </c>
    </row>
    <row r="20" spans="1:6">
      <c r="A20" t="s">
        <v>59</v>
      </c>
      <c r="B20" t="s">
        <v>60</v>
      </c>
      <c r="C20" s="3">
        <v>75</v>
      </c>
      <c r="D20" s="3">
        <v>75</v>
      </c>
      <c r="E20" s="4" t="s">
        <v>12</v>
      </c>
      <c r="F20" s="4" t="s">
        <v>12</v>
      </c>
    </row>
    <row r="21" spans="1:6">
      <c r="A21" t="s">
        <v>61</v>
      </c>
      <c r="B21" t="s">
        <v>62</v>
      </c>
      <c r="C21" s="3">
        <v>26</v>
      </c>
      <c r="D21" s="4" t="s">
        <v>8</v>
      </c>
      <c r="E21" s="3">
        <v>30</v>
      </c>
      <c r="F21" s="3" t="s">
        <v>13</v>
      </c>
    </row>
    <row r="22" spans="1:6">
      <c r="A22" t="s">
        <v>63</v>
      </c>
      <c r="B22" t="s">
        <v>64</v>
      </c>
      <c r="C22" s="3">
        <v>19</v>
      </c>
      <c r="D22" s="3">
        <v>19</v>
      </c>
      <c r="E22" s="3">
        <v>19</v>
      </c>
      <c r="F22" s="3" t="s">
        <v>14</v>
      </c>
    </row>
    <row r="23" spans="1:6">
      <c r="A23" t="s">
        <v>65</v>
      </c>
      <c r="B23" t="s">
        <v>66</v>
      </c>
      <c r="C23" s="3">
        <v>0</v>
      </c>
      <c r="D23" s="3">
        <v>0</v>
      </c>
      <c r="E23" s="3">
        <v>0</v>
      </c>
      <c r="F23" s="3">
        <v>0</v>
      </c>
    </row>
    <row r="24" spans="1:6">
      <c r="A24" t="s">
        <v>67</v>
      </c>
      <c r="B24" t="s">
        <v>68</v>
      </c>
      <c r="C24" s="3">
        <v>91</v>
      </c>
      <c r="D24" s="3">
        <v>91</v>
      </c>
      <c r="E24" s="3">
        <v>91</v>
      </c>
      <c r="F24" s="3">
        <v>91</v>
      </c>
    </row>
    <row r="25" spans="1:6">
      <c r="A25" t="s">
        <v>69</v>
      </c>
      <c r="B25" t="s">
        <v>70</v>
      </c>
      <c r="C25" s="3">
        <v>20</v>
      </c>
      <c r="D25" s="3">
        <v>20</v>
      </c>
      <c r="E25" s="3">
        <v>20</v>
      </c>
      <c r="F25" s="3">
        <v>20</v>
      </c>
    </row>
    <row r="26" spans="1:6">
      <c r="A26" t="s">
        <v>71</v>
      </c>
      <c r="B26" t="s">
        <v>72</v>
      </c>
      <c r="C26" s="3" t="s">
        <v>15</v>
      </c>
      <c r="D26" s="3" t="s">
        <v>15</v>
      </c>
      <c r="E26" s="3" t="s">
        <v>15</v>
      </c>
      <c r="F26" s="3" t="s">
        <v>15</v>
      </c>
    </row>
    <row r="27" spans="1:6">
      <c r="A27" t="s">
        <v>73</v>
      </c>
      <c r="B27" t="s">
        <v>74</v>
      </c>
      <c r="C27" s="3" t="s">
        <v>16</v>
      </c>
      <c r="D27" s="3" t="s">
        <v>16</v>
      </c>
      <c r="E27" s="3" t="s">
        <v>16</v>
      </c>
      <c r="F27" s="3" t="s">
        <v>17</v>
      </c>
    </row>
    <row r="28" spans="1:6">
      <c r="A28" t="s">
        <v>75</v>
      </c>
      <c r="B28" t="s">
        <v>76</v>
      </c>
      <c r="C28" s="3" t="s">
        <v>18</v>
      </c>
      <c r="D28" s="3" t="s">
        <v>18</v>
      </c>
      <c r="E28" s="3" t="s">
        <v>18</v>
      </c>
      <c r="F28" s="3" t="s">
        <v>18</v>
      </c>
    </row>
    <row r="29" spans="1:6">
      <c r="A29" t="s">
        <v>77</v>
      </c>
      <c r="B29" t="s">
        <v>78</v>
      </c>
      <c r="C29" s="3">
        <v>56</v>
      </c>
      <c r="D29" s="3">
        <v>56</v>
      </c>
      <c r="E29" s="3">
        <v>56</v>
      </c>
      <c r="F29" s="3">
        <v>56</v>
      </c>
    </row>
    <row r="30" spans="1:6">
      <c r="A30" t="s">
        <v>79</v>
      </c>
      <c r="B30" t="s">
        <v>80</v>
      </c>
      <c r="C30" s="3" t="s">
        <v>19</v>
      </c>
      <c r="D30" s="3" t="s">
        <v>19</v>
      </c>
      <c r="E30" s="3" t="s">
        <v>19</v>
      </c>
      <c r="F30" s="3">
        <v>79</v>
      </c>
    </row>
    <row r="31" spans="1:6">
      <c r="A31" t="s">
        <v>81</v>
      </c>
      <c r="B31" t="s">
        <v>82</v>
      </c>
      <c r="C31" s="3">
        <v>0</v>
      </c>
      <c r="D31" s="3">
        <v>0</v>
      </c>
      <c r="E31" s="3">
        <v>0</v>
      </c>
      <c r="F31" s="3">
        <v>0</v>
      </c>
    </row>
    <row r="32" spans="1:6">
      <c r="A32" t="s">
        <v>83</v>
      </c>
      <c r="B32" t="s">
        <v>84</v>
      </c>
      <c r="C32" s="3">
        <v>22</v>
      </c>
      <c r="D32" s="3">
        <v>22</v>
      </c>
      <c r="E32" s="3">
        <v>22</v>
      </c>
      <c r="F32" s="3">
        <v>20</v>
      </c>
    </row>
    <row r="33" spans="1:6">
      <c r="A33" t="s">
        <v>85</v>
      </c>
      <c r="B33" t="s">
        <v>86</v>
      </c>
      <c r="C33" s="3" t="s">
        <v>4</v>
      </c>
      <c r="D33" s="3" t="s">
        <v>4</v>
      </c>
      <c r="E33" s="3" t="s">
        <v>4</v>
      </c>
      <c r="F33" s="3" t="s">
        <v>20</v>
      </c>
    </row>
    <row r="34" spans="1:6">
      <c r="A34" t="s">
        <v>87</v>
      </c>
      <c r="B34" t="s">
        <v>88</v>
      </c>
      <c r="C34" s="3">
        <v>0</v>
      </c>
      <c r="D34" s="3">
        <v>0</v>
      </c>
      <c r="E34" s="3">
        <v>0</v>
      </c>
      <c r="F34" s="3">
        <v>0</v>
      </c>
    </row>
    <row r="36" spans="1:6">
      <c r="B36" s="10" t="s">
        <v>89</v>
      </c>
    </row>
    <row r="37" spans="1:6">
      <c r="B37" t="s">
        <v>90</v>
      </c>
      <c r="C37" s="12">
        <v>32000000</v>
      </c>
    </row>
    <row r="39" spans="1:6">
      <c r="B39" t="s">
        <v>91</v>
      </c>
      <c r="C39" s="5">
        <f t="shared" ref="C39:F39" si="0">BIN2DEC(LEFT(HEX2BIN(C18,8),4))</f>
        <v>5</v>
      </c>
      <c r="D39" s="5">
        <f>BIN2DEC(LEFT(HEX2BIN(D18,8),4))</f>
        <v>6</v>
      </c>
      <c r="E39" s="5">
        <f>BIN2DEC(LEFT(HEX2BIN(E18,8),4))</f>
        <v>7</v>
      </c>
      <c r="F39" s="5">
        <f>BIN2DEC(LEFT(HEX2BIN(F18,8),4))</f>
        <v>8</v>
      </c>
    </row>
    <row r="40" spans="1:6">
      <c r="B40" t="s">
        <v>92</v>
      </c>
      <c r="C40" s="5">
        <f t="shared" ref="C40:F40" si="1">HEX2DEC(CONCATENATE(BIN2HEX(RIGHT(HEX2BIN(C18,8),4),2),BIN2HEX(HEX2BIN(C19,8),2),BIN2HEX(HEX2BIN(C20,8),2)))</f>
        <v>562037</v>
      </c>
      <c r="D40" s="5">
        <f>HEX2DEC(CONCATENATE(BIN2HEX(RIGHT(HEX2BIN(D18,8),4),2),BIN2HEX(HEX2BIN(D19,8),2),BIN2HEX(HEX2BIN(D20,8),2)))</f>
        <v>562037</v>
      </c>
      <c r="E40" s="5">
        <f>HEX2DEC(CONCATENATE(BIN2HEX(RIGHT(HEX2BIN(E18,8),4),2),BIN2HEX(HEX2BIN(E19,8),2),BIN2HEX(HEX2BIN(E20,8),2)))</f>
        <v>293601</v>
      </c>
      <c r="F40" s="5">
        <f>HEX2DEC(CONCATENATE(BIN2HEX(RIGHT(HEX2BIN(F18,8),4),2),BIN2HEX(HEX2BIN(F19,8),2),BIN2HEX(HEX2BIN(F20,8),2)))</f>
        <v>293601</v>
      </c>
    </row>
    <row r="41" spans="1:6">
      <c r="B41" t="s">
        <v>93</v>
      </c>
      <c r="C41" s="5">
        <f t="shared" ref="C41:F41" si="2">BIN2DEC(RIGHT(HEX2BIN(C9,8),3))</f>
        <v>2</v>
      </c>
      <c r="D41" s="5">
        <f>BIN2DEC(RIGHT(HEX2BIN(D9,8),3))</f>
        <v>2</v>
      </c>
      <c r="E41" s="5">
        <f>BIN2DEC(RIGHT(HEX2BIN(E9,8),3))</f>
        <v>3</v>
      </c>
      <c r="F41" s="5">
        <f>BIN2DEC(RIGHT(HEX2BIN(F9,8),3))</f>
        <v>4</v>
      </c>
    </row>
    <row r="42" spans="1:6">
      <c r="B42" t="s">
        <v>94</v>
      </c>
      <c r="C42" s="5">
        <f>HEX2DEC(C8)</f>
        <v>6</v>
      </c>
      <c r="D42" s="5">
        <f>HEX2DEC(D8)</f>
        <v>137</v>
      </c>
      <c r="E42" s="5">
        <f>HEX2DEC(E8)</f>
        <v>72</v>
      </c>
      <c r="F42" s="5">
        <f>HEX2DEC(F8)</f>
        <v>72</v>
      </c>
    </row>
    <row r="43" spans="1:6">
      <c r="B43" t="s">
        <v>95</v>
      </c>
      <c r="C43" s="5">
        <f t="shared" ref="C43:F43" si="3">HEX2DEC(C13)</f>
        <v>64</v>
      </c>
      <c r="D43" s="5">
        <f>HEX2DEC(D13)</f>
        <v>64</v>
      </c>
      <c r="E43" s="5">
        <f>HEX2DEC(E13)</f>
        <v>64</v>
      </c>
      <c r="F43" s="5">
        <f>HEX2DEC(F13)</f>
        <v>58</v>
      </c>
    </row>
    <row r="44" spans="1:6">
      <c r="B44" s="11" t="s">
        <v>96</v>
      </c>
      <c r="C44" s="5">
        <f t="shared" ref="C44:F44" si="4">MID(HEX2BIN(C15,8),2,1)*12+20</f>
        <v>20</v>
      </c>
      <c r="D44" s="5">
        <f>MID(HEX2BIN(D15,8),2,1)*12+20</f>
        <v>20</v>
      </c>
      <c r="E44" s="5">
        <f>MID(HEX2BIN(E15,8),2,1)*12+20</f>
        <v>20</v>
      </c>
      <c r="F44" s="5">
        <f>MID(HEX2BIN(F15,8),2,1)*12+20</f>
        <v>20</v>
      </c>
    </row>
    <row r="45" spans="1:6">
      <c r="B45" s="11" t="s">
        <v>97</v>
      </c>
      <c r="C45" s="5">
        <f t="shared" ref="C45:F45" si="5">BIN2DEC(MID(HEX2BIN(C15,8),3,6))</f>
        <v>20</v>
      </c>
      <c r="D45" s="5">
        <f>BIN2DEC(MID(HEX2BIN(D15,8),3,6))</f>
        <v>16</v>
      </c>
      <c r="E45" s="5">
        <f>BIN2DEC(MID(HEX2BIN(E15,8),3,6))</f>
        <v>8</v>
      </c>
      <c r="F45" s="5">
        <f>BIN2DEC(MID(HEX2BIN(F15,8),3,6))</f>
        <v>4</v>
      </c>
    </row>
    <row r="46" spans="1:6">
      <c r="B46" s="11" t="s">
        <v>98</v>
      </c>
      <c r="C46" s="5">
        <f t="shared" ref="C46:F46" si="6">BIN2DEC(MID(HEX2BIN(C9,8),3,3))</f>
        <v>0</v>
      </c>
      <c r="D46" s="5">
        <f>BIN2DEC(MID(HEX2BIN(D9,8),3,3))</f>
        <v>0</v>
      </c>
      <c r="E46" s="5">
        <f>BIN2DEC(MID(HEX2BIN(E9,8),3,3))</f>
        <v>0</v>
      </c>
      <c r="F46" s="5">
        <f>BIN2DEC(MID(HEX2BIN(F9,8),3,3))</f>
        <v>0</v>
      </c>
    </row>
    <row r="47" spans="1:6">
      <c r="C47" s="5"/>
      <c r="D47" s="5"/>
      <c r="E47" s="5"/>
      <c r="F47" s="5"/>
    </row>
    <row r="48" spans="1:6">
      <c r="B48" t="s">
        <v>99</v>
      </c>
      <c r="C48" s="6">
        <f t="shared" ref="C48:F48" si="7">$C$37*(2^20+C40)*2^C39/2^39</f>
        <v>3000.0004917383194</v>
      </c>
      <c r="D48" s="6">
        <f t="shared" si="7"/>
        <v>6000.0009834766388</v>
      </c>
      <c r="E48" s="6">
        <f t="shared" si="7"/>
        <v>9999.9979138374329</v>
      </c>
      <c r="F48" s="6">
        <f t="shared" si="7"/>
        <v>19999.995827674866</v>
      </c>
    </row>
    <row r="49" spans="2:6">
      <c r="B49" t="s">
        <v>100</v>
      </c>
      <c r="C49" s="6">
        <f t="shared" ref="C49:F49" si="8">$C$37*(256+C42)*2^(C41)/2^24</f>
        <v>1998.9013671875</v>
      </c>
      <c r="D49" s="6">
        <f t="shared" si="8"/>
        <v>2998.35205078125</v>
      </c>
      <c r="E49" s="6">
        <f t="shared" si="8"/>
        <v>5004.8828125</v>
      </c>
      <c r="F49" s="6">
        <f t="shared" si="8"/>
        <v>10009.765625</v>
      </c>
    </row>
    <row r="50" spans="2:6">
      <c r="B50" t="s">
        <v>101</v>
      </c>
      <c r="C50" s="6">
        <f t="shared" ref="C50:F50" si="9">$C$37*C43/(2^15)</f>
        <v>62500</v>
      </c>
      <c r="D50" s="6">
        <f t="shared" si="9"/>
        <v>62500</v>
      </c>
      <c r="E50" s="6">
        <f t="shared" si="9"/>
        <v>62500</v>
      </c>
      <c r="F50" s="6">
        <f t="shared" si="9"/>
        <v>56640.625</v>
      </c>
    </row>
    <row r="51" spans="2:6">
      <c r="B51" t="s">
        <v>102</v>
      </c>
      <c r="C51" s="6">
        <f t="shared" ref="C51:F51" si="10">$C$37/(C44*C45*8)</f>
        <v>10000</v>
      </c>
      <c r="D51" s="6">
        <f t="shared" si="10"/>
        <v>12500</v>
      </c>
      <c r="E51" s="6">
        <f t="shared" si="10"/>
        <v>25000</v>
      </c>
      <c r="F51" s="6">
        <f t="shared" si="10"/>
        <v>50000</v>
      </c>
    </row>
    <row r="52" spans="2:6">
      <c r="B52" t="s">
        <v>103</v>
      </c>
      <c r="C52" s="7" t="str">
        <f t="shared" ref="C52:F52" si="11">CHOOSE(C46+1,"2-FSK","2-GFSK","Reserved","ASK/OOK","4-FSK","4-GFSK","SC-MSK unshaped","SC-MSK shaped")</f>
        <v>2-FSK</v>
      </c>
      <c r="D52" s="7" t="str">
        <f>CHOOSE(D46+1,"2-FSK","2-GFSK","Reserved","ASK/OOK","4-FSK","4-GFSK","SC-MSK unshaped","SC-MSK shaped")</f>
        <v>2-FSK</v>
      </c>
      <c r="E52" s="7" t="str">
        <f>CHOOSE(E46+1,"2-FSK","2-GFSK","Reserved","ASK/OOK","4-FSK","4-GFSK","SC-MSK unshaped","SC-MSK shaped")</f>
        <v>2-FSK</v>
      </c>
      <c r="F52" s="7" t="str">
        <f>CHOOSE(F46+1,"2-FSK","2-GFSK","Reserved","ASK/OOK","4-FSK","4-GFSK","SC-MSK unshaped","SC-MSK shaped")</f>
        <v>2-FSK</v>
      </c>
    </row>
    <row r="53" spans="2:6">
      <c r="C53" s="7"/>
      <c r="D53" s="7"/>
      <c r="E53" s="7"/>
      <c r="F53" s="7"/>
    </row>
    <row r="54" spans="2:6">
      <c r="B54" t="s">
        <v>104</v>
      </c>
      <c r="C54" s="6">
        <f t="shared" ref="C54:F54" si="12">2*C49+C48</f>
        <v>6997.8032261133194</v>
      </c>
      <c r="D54" s="6">
        <f>2*D49+D48</f>
        <v>11996.705085039139</v>
      </c>
      <c r="E54" s="6">
        <f>2*E49+E48</f>
        <v>20009.763538837433</v>
      </c>
      <c r="F54" s="6">
        <f>2*F49+F48</f>
        <v>40019.527077674866</v>
      </c>
    </row>
    <row r="56" spans="2:6">
      <c r="B56" t="s">
        <v>105</v>
      </c>
      <c r="C56" s="5">
        <f t="shared" ref="C56:F56" si="13">IF(C52="4-GFSK",1/3,1)</f>
        <v>1</v>
      </c>
      <c r="D56" s="5">
        <f>IF(D52="4-GFSK",1/3,1)</f>
        <v>1</v>
      </c>
      <c r="E56" s="5">
        <f>IF(E52="4-GFSK",1/3,1)</f>
        <v>1</v>
      </c>
      <c r="F56" s="5">
        <f>IF(F52="4-GFSK",1/3,1)</f>
        <v>1</v>
      </c>
    </row>
    <row r="57" spans="2:6">
      <c r="B57" t="s">
        <v>106</v>
      </c>
      <c r="C57" s="5">
        <f t="shared" ref="C57:F57" si="14">2*C49/C48*C56</f>
        <v>1.3326006930280583</v>
      </c>
      <c r="D57" s="5">
        <f>2*D49/D48*D56</f>
        <v>0.99945051977104371</v>
      </c>
      <c r="E57" s="5">
        <f>2*E49/E48*E56</f>
        <v>1.000976771320027</v>
      </c>
      <c r="F57" s="5">
        <f>2*F49/F48*F56</f>
        <v>1.000976771320027</v>
      </c>
    </row>
    <row r="59" spans="2:6">
      <c r="B59" t="s">
        <v>107</v>
      </c>
      <c r="C59">
        <v>-120</v>
      </c>
      <c r="D59">
        <v>-118</v>
      </c>
      <c r="E59">
        <v>-116</v>
      </c>
      <c r="F59">
        <v>-112</v>
      </c>
    </row>
  </sheetData>
  <conditionalFormatting sqref="C3 C5:C20">
    <cfRule type="cellIs" dxfId="25" priority="13" stopIfTrue="1" operator="notEqual">
      <formula>$C3</formula>
    </cfRule>
  </conditionalFormatting>
  <conditionalFormatting sqref="C21:C34">
    <cfRule type="cellIs" dxfId="23" priority="12" stopIfTrue="1" operator="notEqual">
      <formula>$C21</formula>
    </cfRule>
  </conditionalFormatting>
  <conditionalFormatting sqref="C2:C5">
    <cfRule type="cellIs" dxfId="21" priority="11" stopIfTrue="1" operator="notEqual">
      <formula>$C2</formula>
    </cfRule>
  </conditionalFormatting>
  <conditionalFormatting sqref="C2:C5">
    <cfRule type="cellIs" dxfId="19" priority="10" stopIfTrue="1" operator="notEqual">
      <formula>$C2</formula>
    </cfRule>
  </conditionalFormatting>
  <conditionalFormatting sqref="D3 D5:D20">
    <cfRule type="cellIs" dxfId="17" priority="9" stopIfTrue="1" operator="notEqual">
      <formula>$C3</formula>
    </cfRule>
  </conditionalFormatting>
  <conditionalFormatting sqref="D21:D34">
    <cfRule type="cellIs" dxfId="15" priority="8" stopIfTrue="1" operator="notEqual">
      <formula>$C21</formula>
    </cfRule>
  </conditionalFormatting>
  <conditionalFormatting sqref="D2:D5">
    <cfRule type="cellIs" dxfId="13" priority="7" stopIfTrue="1" operator="notEqual">
      <formula>$C2</formula>
    </cfRule>
  </conditionalFormatting>
  <conditionalFormatting sqref="D2:D5">
    <cfRule type="cellIs" dxfId="11" priority="6" stopIfTrue="1" operator="notEqual">
      <formula>$C2</formula>
    </cfRule>
  </conditionalFormatting>
  <conditionalFormatting sqref="E3 E5:E20">
    <cfRule type="cellIs" dxfId="9" priority="5" stopIfTrue="1" operator="notEqual">
      <formula>$C3</formula>
    </cfRule>
  </conditionalFormatting>
  <conditionalFormatting sqref="E21:E34">
    <cfRule type="cellIs" dxfId="7" priority="4" stopIfTrue="1" operator="notEqual">
      <formula>$C21</formula>
    </cfRule>
  </conditionalFormatting>
  <conditionalFormatting sqref="E2:E5">
    <cfRule type="cellIs" dxfId="5" priority="3" stopIfTrue="1" operator="notEqual">
      <formula>$C2</formula>
    </cfRule>
  </conditionalFormatting>
  <conditionalFormatting sqref="E2:E5">
    <cfRule type="cellIs" dxfId="3" priority="2" stopIfTrue="1" operator="notEqual">
      <formula>$C2</formula>
    </cfRule>
  </conditionalFormatting>
  <conditionalFormatting sqref="F2:F34">
    <cfRule type="cellIs" dxfId="1" priority="1" stopIfTrue="1" operator="notEqual">
      <formula>$C2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LAB</cp:lastModifiedBy>
  <dcterms:created xsi:type="dcterms:W3CDTF">2014-03-14T14:17:20Z</dcterms:created>
  <dcterms:modified xsi:type="dcterms:W3CDTF">2014-03-14T14:20:16Z</dcterms:modified>
</cp:coreProperties>
</file>