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45" windowWidth="27795" windowHeight="15135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B22" i="1" l="1"/>
  <c r="B49" i="1"/>
  <c r="C46" i="1"/>
  <c r="B42" i="1"/>
  <c r="B37" i="1"/>
  <c r="B31" i="1"/>
  <c r="B30" i="1"/>
  <c r="C16" i="1"/>
  <c r="B14" i="1"/>
  <c r="G5" i="1"/>
  <c r="C6" i="1"/>
  <c r="C4" i="1"/>
  <c r="C5" i="1"/>
  <c r="C7" i="1"/>
  <c r="F3" i="1"/>
</calcChain>
</file>

<file path=xl/sharedStrings.xml><?xml version="1.0" encoding="utf-8"?>
<sst xmlns="http://schemas.openxmlformats.org/spreadsheetml/2006/main" count="46" uniqueCount="46">
  <si>
    <t>Vref</t>
  </si>
  <si>
    <t>Vfloat</t>
  </si>
  <si>
    <t>Rc</t>
  </si>
  <si>
    <t>Vboost</t>
  </si>
  <si>
    <t>Vbat(min)</t>
  </si>
  <si>
    <t>Vfinal</t>
  </si>
  <si>
    <t>Charge rate</t>
  </si>
  <si>
    <t>Parameter</t>
  </si>
  <si>
    <t>#ofCells</t>
  </si>
  <si>
    <t>Base Unit</t>
  </si>
  <si>
    <t>Total</t>
  </si>
  <si>
    <t>.1C</t>
  </si>
  <si>
    <t>trickle charge</t>
  </si>
  <si>
    <t>10mA</t>
  </si>
  <si>
    <t>input differential</t>
  </si>
  <si>
    <t>Vin</t>
  </si>
  <si>
    <t>Rc = 46.4Kohm</t>
  </si>
  <si>
    <t>12*Rc = Ra + Rb + Rc</t>
  </si>
  <si>
    <t>11*Rc = Ra + Rb</t>
  </si>
  <si>
    <t>→Ra + Rb = 510.4kohm</t>
  </si>
  <si>
    <t>Vfloat/Vref =</t>
  </si>
  <si>
    <t>Vboost/Vref=</t>
  </si>
  <si>
    <t>Rc // Rd = (46.4k*Rd)/(46.4k+Rd)</t>
  </si>
  <si>
    <t xml:space="preserve">12.78261 = (510.4k + (46.4k*Rd)/(46.4k+Rd))/((46.4k*Rd)/(46.4k+Rd)) </t>
  </si>
  <si>
    <t>→Rd = 652177 ohm</t>
  </si>
  <si>
    <t xml:space="preserve">Vth/Vref = </t>
  </si>
  <si>
    <t xml:space="preserve">Rc//Rd = </t>
  </si>
  <si>
    <t>9.130435 = (510400+43318.08) / (Rb + 43318.08)</t>
  </si>
  <si>
    <t xml:space="preserve">VFLOAT = VREF × (RA + RB + RC) ÷ RC → RA + RB = (#ofCells -1) × RC </t>
  </si>
  <si>
    <t>VBOOST = VREF × (RA + RB + RC//RD) ÷ RC//RD</t>
  </si>
  <si>
    <t>VTH = VREF × (RA + RB + RC//RD) ÷ (RB + RC//RD)</t>
  </si>
  <si>
    <t>Rb = 17327.2</t>
  </si>
  <si>
    <t>→Rb = 17.33kohm</t>
  </si>
  <si>
    <t>Ra = 11Rc - Rb =&gt; 510400 - 17327.2</t>
  </si>
  <si>
    <t xml:space="preserve">Ra  = </t>
  </si>
  <si>
    <t>Ipre = (32VDC  - 2 - .7  - 16)/Rt = 10mA</t>
  </si>
  <si>
    <t xml:space="preserve">Rt = </t>
  </si>
  <si>
    <t>IMAX-CHG = VILIM ÷ RISNS → RISNS = 250mV ÷ 600mA = 0.417Ω</t>
  </si>
  <si>
    <t xml:space="preserve">IPRE = (VIN – VPRE – VDEXT – VBAT) ÷ RT. </t>
  </si>
  <si>
    <t>.250V/.340A =&gt;</t>
  </si>
  <si>
    <t xml:space="preserve">Risns = </t>
  </si>
  <si>
    <t xml:space="preserve">Rp = </t>
  </si>
  <si>
    <t>For QEXT, the BD242 is suitable, and a 1N4001 will do for DEXT</t>
  </si>
  <si>
    <t>BD242CGOS-ND</t>
  </si>
  <si>
    <t>Rp = (28-2)/.34*25</t>
  </si>
  <si>
    <t>CCOMP = 0.1μF.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</si>
</sst>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22">
    <xf numFmtId="0" fontId="0" fillId="0" borderId="0" xfId="0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0" fillId="0" borderId="8" xfId="0" applyBorder="1"/>
    <xf numFmtId="0" fontId="0" fillId="0" borderId="0" xfId="0" applyBorder="1"/>
    <xf numFmtId="0" fontId="0" fillId="0" borderId="9" xfId="0" applyBorder="1"/>
    <xf numFmtId="0" fontId="1" fillId="0" borderId="0" xfId="0" applyFont="1" applyBorder="1"/>
    <xf numFmtId="0" fontId="0" fillId="0" borderId="0" xfId="0" applyBorder="1" applyAlignment="1">
      <alignment horizontal="right"/>
    </xf>
    <xf numFmtId="0" fontId="0" fillId="0" borderId="10" xfId="0" applyBorder="1"/>
    <xf numFmtId="0" fontId="0" fillId="0" borderId="11" xfId="0" applyBorder="1"/>
    <xf numFmtId="0" fontId="0" fillId="0" borderId="12" xfId="0" applyBorder="1" applyAlignment="1">
      <alignment horizontal="right"/>
    </xf>
    <xf numFmtId="0" fontId="0" fillId="0" borderId="0" xfId="0" applyAlignment="1"/>
    <xf numFmtId="0" fontId="0" fillId="2" borderId="2" xfId="0" applyFill="1" applyBorder="1"/>
    <xf numFmtId="0" fontId="0" fillId="2" borderId="3" xfId="0" applyFill="1" applyBorder="1"/>
    <xf numFmtId="0" fontId="0" fillId="2" borderId="4" xfId="0" applyFill="1" applyBorder="1"/>
    <xf numFmtId="0" fontId="0" fillId="2" borderId="1" xfId="0" applyFill="1" applyBorder="1"/>
    <xf numFmtId="0" fontId="0" fillId="0" borderId="0" xfId="0" quotePrefix="1" applyBorder="1"/>
    <xf numFmtId="0" fontId="3" fillId="0" borderId="0" xfId="1"/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digikey.com/product-detail/en/BD242CG/BD242CGOS-ND/1476146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0"/>
  <sheetViews>
    <sheetView tabSelected="1" topLeftCell="A7" workbookViewId="0">
      <selection activeCell="A49" sqref="A49"/>
    </sheetView>
  </sheetViews>
  <sheetFormatPr defaultRowHeight="15" x14ac:dyDescent="0.25"/>
  <cols>
    <col min="1" max="1" width="17.28515625" customWidth="1"/>
  </cols>
  <sheetData>
    <row r="1" spans="1:12" x14ac:dyDescent="0.25">
      <c r="A1" s="4" t="s">
        <v>7</v>
      </c>
      <c r="B1" s="5" t="s">
        <v>9</v>
      </c>
      <c r="C1" s="6" t="s">
        <v>10</v>
      </c>
    </row>
    <row r="2" spans="1:12" ht="15.75" thickBot="1" x14ac:dyDescent="0.3">
      <c r="A2" s="7"/>
      <c r="B2" s="8"/>
      <c r="C2" s="9"/>
    </row>
    <row r="3" spans="1:12" ht="15.75" thickBot="1" x14ac:dyDescent="0.3">
      <c r="A3" s="7" t="s">
        <v>0</v>
      </c>
      <c r="B3" s="8">
        <v>2.2999999999999998</v>
      </c>
      <c r="C3" s="9"/>
      <c r="E3" s="1" t="s">
        <v>2</v>
      </c>
      <c r="F3" s="2">
        <f>B3/0.00005</f>
        <v>45999.999999999993</v>
      </c>
      <c r="H3" s="1" t="s">
        <v>8</v>
      </c>
      <c r="I3" s="2">
        <v>12</v>
      </c>
      <c r="K3" s="1" t="s">
        <v>15</v>
      </c>
      <c r="L3" s="2">
        <v>32</v>
      </c>
    </row>
    <row r="4" spans="1:12" ht="15.75" thickBot="1" x14ac:dyDescent="0.3">
      <c r="A4" s="7" t="s">
        <v>1</v>
      </c>
      <c r="B4" s="8">
        <v>2.2999999999999998</v>
      </c>
      <c r="C4" s="9">
        <f t="shared" ref="C4:C7" si="0">B4*I$3</f>
        <v>27.599999999999998</v>
      </c>
    </row>
    <row r="5" spans="1:12" ht="15.75" thickBot="1" x14ac:dyDescent="0.3">
      <c r="A5" s="7" t="s">
        <v>3</v>
      </c>
      <c r="B5" s="8">
        <v>2.4500000000000002</v>
      </c>
      <c r="C5" s="9">
        <f t="shared" si="0"/>
        <v>29.400000000000002</v>
      </c>
      <c r="E5" s="1" t="s">
        <v>14</v>
      </c>
      <c r="F5" s="3"/>
      <c r="G5" s="2">
        <f>L3-C5-1</f>
        <v>1.5999999999999979</v>
      </c>
    </row>
    <row r="6" spans="1:12" x14ac:dyDescent="0.25">
      <c r="A6" s="7" t="s">
        <v>4</v>
      </c>
      <c r="B6" s="10">
        <v>4</v>
      </c>
      <c r="C6" s="9">
        <f>B6*4</f>
        <v>16</v>
      </c>
    </row>
    <row r="7" spans="1:12" x14ac:dyDescent="0.25">
      <c r="A7" s="7" t="s">
        <v>5</v>
      </c>
      <c r="B7" s="8">
        <v>1.75</v>
      </c>
      <c r="C7" s="9">
        <f t="shared" si="0"/>
        <v>21</v>
      </c>
    </row>
    <row r="8" spans="1:12" x14ac:dyDescent="0.25">
      <c r="A8" s="7" t="s">
        <v>6</v>
      </c>
      <c r="B8" s="11" t="s">
        <v>11</v>
      </c>
      <c r="C8" s="9">
        <v>0.34</v>
      </c>
    </row>
    <row r="9" spans="1:12" ht="15.75" thickBot="1" x14ac:dyDescent="0.3">
      <c r="A9" s="12" t="s">
        <v>12</v>
      </c>
      <c r="B9" s="13"/>
      <c r="C9" s="14" t="s">
        <v>13</v>
      </c>
    </row>
    <row r="10" spans="1:12" ht="15.75" thickBot="1" x14ac:dyDescent="0.3"/>
    <row r="11" spans="1:12" ht="15.75" thickBot="1" x14ac:dyDescent="0.3">
      <c r="A11" s="19" t="s">
        <v>16</v>
      </c>
      <c r="B11">
        <v>46400</v>
      </c>
    </row>
    <row r="12" spans="1:12" x14ac:dyDescent="0.25">
      <c r="A12" t="s">
        <v>28</v>
      </c>
    </row>
    <row r="14" spans="1:12" x14ac:dyDescent="0.25">
      <c r="A14" s="20" t="s">
        <v>20</v>
      </c>
      <c r="B14" s="8">
        <f>C4/B3</f>
        <v>12</v>
      </c>
    </row>
    <row r="15" spans="1:12" ht="15.75" thickBot="1" x14ac:dyDescent="0.3">
      <c r="A15" t="s">
        <v>17</v>
      </c>
    </row>
    <row r="16" spans="1:12" ht="15.75" thickBot="1" x14ac:dyDescent="0.3">
      <c r="A16" s="16" t="s">
        <v>18</v>
      </c>
      <c r="B16" s="18"/>
      <c r="C16" s="17">
        <f>11*B11</f>
        <v>510400</v>
      </c>
    </row>
    <row r="18" spans="1:6" x14ac:dyDescent="0.25">
      <c r="A18" t="s">
        <v>19</v>
      </c>
    </row>
    <row r="20" spans="1:6" x14ac:dyDescent="0.25">
      <c r="A20" t="s">
        <v>29</v>
      </c>
    </row>
    <row r="22" spans="1:6" x14ac:dyDescent="0.25">
      <c r="A22" t="s">
        <v>21</v>
      </c>
      <c r="B22">
        <f>C5/B3</f>
        <v>12.782608695652176</v>
      </c>
    </row>
    <row r="23" spans="1:6" x14ac:dyDescent="0.25">
      <c r="A23" t="s">
        <v>22</v>
      </c>
    </row>
    <row r="24" spans="1:6" x14ac:dyDescent="0.25">
      <c r="A24" t="s">
        <v>23</v>
      </c>
    </row>
    <row r="25" spans="1:6" ht="15.75" thickBot="1" x14ac:dyDescent="0.3"/>
    <row r="26" spans="1:6" ht="15.75" thickBot="1" x14ac:dyDescent="0.3">
      <c r="A26" s="16" t="s">
        <v>24</v>
      </c>
      <c r="B26" s="18"/>
      <c r="C26" s="17">
        <v>652177</v>
      </c>
    </row>
    <row r="28" spans="1:6" x14ac:dyDescent="0.25">
      <c r="A28" s="15" t="s">
        <v>30</v>
      </c>
      <c r="B28" s="15"/>
      <c r="C28" s="15"/>
      <c r="D28" s="15"/>
      <c r="E28" s="15"/>
      <c r="F28" s="15"/>
    </row>
    <row r="30" spans="1:6" x14ac:dyDescent="0.25">
      <c r="A30" t="s">
        <v>25</v>
      </c>
      <c r="B30">
        <f>C7/B3</f>
        <v>9.1304347826086971</v>
      </c>
    </row>
    <row r="31" spans="1:6" x14ac:dyDescent="0.25">
      <c r="A31" t="s">
        <v>26</v>
      </c>
      <c r="B31">
        <f>(B11*C26)/(B11+C26)</f>
        <v>43318.07774948216</v>
      </c>
    </row>
    <row r="32" spans="1:6" x14ac:dyDescent="0.25">
      <c r="A32" s="15" t="s">
        <v>27</v>
      </c>
      <c r="B32" s="15"/>
      <c r="C32" s="15"/>
      <c r="D32" s="15"/>
      <c r="E32" s="15"/>
      <c r="F32" s="15"/>
    </row>
    <row r="33" spans="1:7" ht="15.75" thickBot="1" x14ac:dyDescent="0.3">
      <c r="A33" t="s">
        <v>31</v>
      </c>
    </row>
    <row r="34" spans="1:7" ht="15.75" thickBot="1" x14ac:dyDescent="0.3">
      <c r="A34" s="19" t="s">
        <v>32</v>
      </c>
    </row>
    <row r="36" spans="1:7" ht="15.75" thickBot="1" x14ac:dyDescent="0.3">
      <c r="A36" t="s">
        <v>33</v>
      </c>
    </row>
    <row r="37" spans="1:7" ht="15.75" thickBot="1" x14ac:dyDescent="0.3">
      <c r="A37" s="16" t="s">
        <v>34</v>
      </c>
      <c r="B37" s="17">
        <f>510400 - 17327.2</f>
        <v>493072.8</v>
      </c>
    </row>
    <row r="39" spans="1:7" x14ac:dyDescent="0.25">
      <c r="A39" t="s">
        <v>38</v>
      </c>
    </row>
    <row r="41" spans="1:7" ht="15.75" thickBot="1" x14ac:dyDescent="0.3">
      <c r="A41" t="s">
        <v>35</v>
      </c>
    </row>
    <row r="42" spans="1:7" ht="15.75" thickBot="1" x14ac:dyDescent="0.3">
      <c r="A42" s="16" t="s">
        <v>36</v>
      </c>
      <c r="B42" s="17">
        <f>(32-2-0.7-16)/0.01</f>
        <v>1330</v>
      </c>
    </row>
    <row r="44" spans="1:7" x14ac:dyDescent="0.25">
      <c r="A44" t="s">
        <v>37</v>
      </c>
    </row>
    <row r="45" spans="1:7" ht="15.75" thickBot="1" x14ac:dyDescent="0.3"/>
    <row r="46" spans="1:7" ht="15.75" thickBot="1" x14ac:dyDescent="0.3">
      <c r="A46" t="s">
        <v>39</v>
      </c>
      <c r="B46" s="16" t="s">
        <v>40</v>
      </c>
      <c r="C46" s="17">
        <f>0.25/0.34</f>
        <v>0.73529411764705876</v>
      </c>
    </row>
    <row r="47" spans="1:7" x14ac:dyDescent="0.25">
      <c r="A47" t="s">
        <v>42</v>
      </c>
      <c r="G47" s="21" t="s">
        <v>43</v>
      </c>
    </row>
    <row r="48" spans="1:7" ht="15.75" thickBot="1" x14ac:dyDescent="0.3">
      <c r="A48" t="s">
        <v>44</v>
      </c>
    </row>
    <row r="49" spans="1:2" ht="15.75" thickBot="1" x14ac:dyDescent="0.3">
      <c r="A49" s="16" t="s">
        <v>41</v>
      </c>
      <c r="B49" s="17">
        <f>(28-2)/0.34*25</f>
        <v>1911.7647058823529</v>
      </c>
    </row>
    <row r="50" spans="1:2" ht="15.75" thickBot="1" x14ac:dyDescent="0.3">
      <c r="A50" s="19" t="s">
        <v>45</v>
      </c>
    </row>
  </sheetData>
  <mergeCells count="2">
    <mergeCell ref="A28:F28"/>
    <mergeCell ref="A32:F32"/>
  </mergeCells>
  <hyperlinks>
    <hyperlink ref="G47" r:id="rId1" display="http://www.digikey.com/product-detail/en/BD242CG/BD242CGOS-ND/1476146"/>
  </hyperlinks>
  <pageMargins left="0.7" right="0.7" top="0.75" bottom="0.75" header="0.3" footer="0.3"/>
  <pageSetup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NMCI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james.a.willett</dc:creator>
  <cp:lastModifiedBy>james.a.willett</cp:lastModifiedBy>
  <dcterms:created xsi:type="dcterms:W3CDTF">2013-01-02T18:16:29Z</dcterms:created>
  <dcterms:modified xsi:type="dcterms:W3CDTF">2013-01-02T20:41:46Z</dcterms:modified>
</cp:coreProperties>
</file>