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7" i="1"/>
  <c r="C17" s="1"/>
  <c r="F17" s="1"/>
  <c r="D16"/>
  <c r="C16" s="1"/>
  <c r="D15"/>
  <c r="C15" s="1"/>
  <c r="F15" s="1"/>
  <c r="D14"/>
  <c r="C14" s="1"/>
  <c r="D13"/>
  <c r="C13"/>
  <c r="F13" s="1"/>
  <c r="D12"/>
  <c r="C12" s="1"/>
  <c r="D11"/>
  <c r="C11" s="1"/>
  <c r="D10"/>
  <c r="C10" s="1"/>
  <c r="D9"/>
  <c r="C9" s="1"/>
  <c r="D8"/>
  <c r="C8" s="1"/>
  <c r="D7"/>
  <c r="C7" s="1"/>
  <c r="D6"/>
  <c r="C6" s="1"/>
  <c r="D5"/>
  <c r="C5" s="1"/>
  <c r="D4"/>
  <c r="C4" s="1"/>
  <c r="D3"/>
  <c r="C3" s="1"/>
  <c r="G2"/>
  <c r="F2"/>
  <c r="E2"/>
  <c r="C2"/>
  <c r="D2"/>
  <c r="F14" l="1"/>
  <c r="G14" s="1"/>
  <c r="H14" s="1"/>
  <c r="E14"/>
  <c r="F16"/>
  <c r="E16"/>
  <c r="G17"/>
  <c r="H17" s="1"/>
  <c r="E13"/>
  <c r="G13" s="1"/>
  <c r="H13" s="1"/>
  <c r="E15"/>
  <c r="G15" s="1"/>
  <c r="H15" s="1"/>
  <c r="E17"/>
  <c r="E4"/>
  <c r="F4"/>
  <c r="E3"/>
  <c r="F3"/>
  <c r="F7"/>
  <c r="G7" s="1"/>
  <c r="H7" s="1"/>
  <c r="E7"/>
  <c r="E11"/>
  <c r="F11"/>
  <c r="E8"/>
  <c r="F8"/>
  <c r="E6"/>
  <c r="F6"/>
  <c r="E10"/>
  <c r="F10"/>
  <c r="E12"/>
  <c r="F12"/>
  <c r="E5"/>
  <c r="F5"/>
  <c r="E9"/>
  <c r="F9"/>
  <c r="H2"/>
  <c r="G16" l="1"/>
  <c r="H16" s="1"/>
  <c r="G5"/>
  <c r="H5" s="1"/>
  <c r="G10"/>
  <c r="H10" s="1"/>
  <c r="G8"/>
  <c r="H8" s="1"/>
  <c r="G4"/>
  <c r="H4" s="1"/>
  <c r="G9"/>
  <c r="H9" s="1"/>
  <c r="G12"/>
  <c r="H12" s="1"/>
  <c r="G6"/>
  <c r="H6" s="1"/>
  <c r="G11"/>
  <c r="H11" s="1"/>
  <c r="G3"/>
  <c r="H3" s="1"/>
</calcChain>
</file>

<file path=xl/sharedStrings.xml><?xml version="1.0" encoding="utf-8"?>
<sst xmlns="http://schemas.openxmlformats.org/spreadsheetml/2006/main" count="8" uniqueCount="8">
  <si>
    <t>BAUD_M</t>
  </si>
  <si>
    <t>BAUD_E</t>
  </si>
  <si>
    <t>f</t>
  </si>
  <si>
    <t>Desired f_BAUD</t>
  </si>
  <si>
    <t>Achieved f_BAUD</t>
  </si>
  <si>
    <t>Error (%)</t>
  </si>
  <si>
    <t>M</t>
  </si>
  <si>
    <t>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</si>
</sst>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/>
  </sheetViews>
  <sheetFormatPr defaultRowHeight="15"/>
  <cols>
    <col min="2" max="2" width="15.140625" style="4" bestFit="1" customWidth="1"/>
    <col min="3" max="4" width="9.140625" hidden="1" customWidth="1"/>
    <col min="7" max="7" width="16.5703125" bestFit="1" customWidth="1"/>
    <col min="8" max="8" width="9.5703125" bestFit="1" customWidth="1"/>
  </cols>
  <sheetData>
    <row r="1" spans="1:8">
      <c r="A1" s="2" t="s">
        <v>2</v>
      </c>
      <c r="B1" s="3" t="s">
        <v>3</v>
      </c>
      <c r="C1" s="2" t="s">
        <v>6</v>
      </c>
      <c r="D1" s="2" t="s">
        <v>7</v>
      </c>
      <c r="E1" s="2" t="s">
        <v>0</v>
      </c>
      <c r="F1" s="2" t="s">
        <v>1</v>
      </c>
      <c r="G1" s="2" t="s">
        <v>4</v>
      </c>
      <c r="H1" s="2" t="s">
        <v>5</v>
      </c>
    </row>
    <row r="2" spans="1:8">
      <c r="A2" s="5">
        <v>32000000</v>
      </c>
      <c r="B2" s="4">
        <v>2400</v>
      </c>
      <c r="C2">
        <f t="shared" ref="C2:C17" si="0">B2*268435456/$A$2/POWER(2,D2)-256</f>
        <v>58.572799999999972</v>
      </c>
      <c r="D2">
        <f t="shared" ref="D2:D15" si="1">ROUNDDOWN(LOG(B2*268435456/$A$2/256)/LOG(2),0)</f>
        <v>6</v>
      </c>
      <c r="E2">
        <f>IF(C2&lt;-0.5,ROUND(C2+256,0),IF(C2&gt;=255.5,ROUND(C2-256,0),ROUND(C2,0)))</f>
        <v>59</v>
      </c>
      <c r="F2">
        <f>IF(C2&lt;-0.5,D2-1,IF(C2&gt;=255.5,D2+1,D2))</f>
        <v>6</v>
      </c>
      <c r="G2">
        <f t="shared" ref="G2:G13" si="2">IF(F2&gt;=0,(256 + E2) * POWER(2,F2)/268435456*$A$2,0)</f>
        <v>2403.25927734375</v>
      </c>
      <c r="H2" s="1">
        <f t="shared" ref="H2:H13" si="3">(G2-B2)/B2*100</f>
        <v>0.13580322265625</v>
      </c>
    </row>
    <row r="3" spans="1:8">
      <c r="B3" s="4">
        <v>4800</v>
      </c>
      <c r="C3">
        <f t="shared" si="0"/>
        <v>58.572799999999972</v>
      </c>
      <c r="D3">
        <f t="shared" ref="D3:D12" si="4">ROUNDDOWN(LOG(B3*268435456/$A$2/256)/LOG(2),0)</f>
        <v>7</v>
      </c>
      <c r="E3">
        <f t="shared" ref="E3:E12" si="5">IF(C3&lt;-0.5,ROUND(C3+256,0),IF(C3&gt;=255.5,ROUND(C3-256,0),ROUND(C3,0)))</f>
        <v>59</v>
      </c>
      <c r="F3">
        <f t="shared" ref="F3:F12" si="6">IF(C3&lt;-0.5,D3-1,IF(C3&gt;=255.5,D3+1,D3))</f>
        <v>7</v>
      </c>
      <c r="G3">
        <f t="shared" ref="G3:G12" si="7">IF(F3&gt;=0,(256 + E3) * POWER(2,F3)/268435456*$A$2,0)</f>
        <v>4806.5185546875</v>
      </c>
      <c r="H3" s="1">
        <f t="shared" ref="H3:H12" si="8">(G3-B3)/B3*100</f>
        <v>0.13580322265625</v>
      </c>
    </row>
    <row r="4" spans="1:8">
      <c r="B4" s="4">
        <v>9600</v>
      </c>
      <c r="C4">
        <f t="shared" si="0"/>
        <v>58.572799999999972</v>
      </c>
      <c r="D4">
        <f t="shared" si="4"/>
        <v>8</v>
      </c>
      <c r="E4">
        <f t="shared" si="5"/>
        <v>59</v>
      </c>
      <c r="F4">
        <f t="shared" si="6"/>
        <v>8</v>
      </c>
      <c r="G4">
        <f t="shared" si="7"/>
        <v>9613.037109375</v>
      </c>
      <c r="H4" s="1">
        <f t="shared" si="8"/>
        <v>0.13580322265625</v>
      </c>
    </row>
    <row r="5" spans="1:8">
      <c r="B5" s="4">
        <v>14400</v>
      </c>
      <c r="C5">
        <f t="shared" si="0"/>
        <v>215.85919999999999</v>
      </c>
      <c r="D5">
        <f t="shared" si="4"/>
        <v>8</v>
      </c>
      <c r="E5">
        <f t="shared" si="5"/>
        <v>216</v>
      </c>
      <c r="F5">
        <f t="shared" si="6"/>
        <v>8</v>
      </c>
      <c r="G5">
        <f t="shared" si="7"/>
        <v>14404.296875</v>
      </c>
      <c r="H5" s="1">
        <f t="shared" si="8"/>
        <v>2.9839409722222224E-2</v>
      </c>
    </row>
    <row r="6" spans="1:8">
      <c r="B6" s="4">
        <v>19200</v>
      </c>
      <c r="C6">
        <f t="shared" si="0"/>
        <v>58.572799999999972</v>
      </c>
      <c r="D6">
        <f t="shared" si="4"/>
        <v>9</v>
      </c>
      <c r="E6">
        <f t="shared" si="5"/>
        <v>59</v>
      </c>
      <c r="F6">
        <f t="shared" si="6"/>
        <v>9</v>
      </c>
      <c r="G6">
        <f t="shared" si="7"/>
        <v>19226.07421875</v>
      </c>
      <c r="H6" s="1">
        <f t="shared" si="8"/>
        <v>0.13580322265625</v>
      </c>
    </row>
    <row r="7" spans="1:8">
      <c r="B7" s="4">
        <v>28800</v>
      </c>
      <c r="C7">
        <f t="shared" si="0"/>
        <v>215.85919999999999</v>
      </c>
      <c r="D7">
        <f t="shared" si="4"/>
        <v>9</v>
      </c>
      <c r="E7">
        <f t="shared" si="5"/>
        <v>216</v>
      </c>
      <c r="F7">
        <f t="shared" si="6"/>
        <v>9</v>
      </c>
      <c r="G7">
        <f t="shared" si="7"/>
        <v>28808.59375</v>
      </c>
      <c r="H7" s="1">
        <f t="shared" si="8"/>
        <v>2.9839409722222224E-2</v>
      </c>
    </row>
    <row r="8" spans="1:8">
      <c r="B8" s="4">
        <v>38400</v>
      </c>
      <c r="C8">
        <f t="shared" si="0"/>
        <v>58.572799999999972</v>
      </c>
      <c r="D8">
        <f t="shared" si="4"/>
        <v>10</v>
      </c>
      <c r="E8">
        <f t="shared" si="5"/>
        <v>59</v>
      </c>
      <c r="F8">
        <f t="shared" si="6"/>
        <v>10</v>
      </c>
      <c r="G8">
        <f t="shared" si="7"/>
        <v>38452.1484375</v>
      </c>
      <c r="H8" s="1">
        <f t="shared" si="8"/>
        <v>0.13580322265625</v>
      </c>
    </row>
    <row r="9" spans="1:8">
      <c r="B9" s="4">
        <v>57600</v>
      </c>
      <c r="C9">
        <f t="shared" si="0"/>
        <v>215.85919999999999</v>
      </c>
      <c r="D9">
        <f t="shared" si="4"/>
        <v>10</v>
      </c>
      <c r="E9">
        <f t="shared" si="5"/>
        <v>216</v>
      </c>
      <c r="F9">
        <f t="shared" si="6"/>
        <v>10</v>
      </c>
      <c r="G9">
        <f t="shared" si="7"/>
        <v>57617.1875</v>
      </c>
      <c r="H9" s="1">
        <f t="shared" si="8"/>
        <v>2.9839409722222224E-2</v>
      </c>
    </row>
    <row r="10" spans="1:8">
      <c r="B10" s="4">
        <v>76800</v>
      </c>
      <c r="C10">
        <f t="shared" si="0"/>
        <v>58.572799999999972</v>
      </c>
      <c r="D10">
        <f t="shared" si="4"/>
        <v>11</v>
      </c>
      <c r="E10">
        <f t="shared" si="5"/>
        <v>59</v>
      </c>
      <c r="F10">
        <f t="shared" si="6"/>
        <v>11</v>
      </c>
      <c r="G10">
        <f t="shared" si="7"/>
        <v>76904.296875</v>
      </c>
      <c r="H10" s="1">
        <f t="shared" si="8"/>
        <v>0.13580322265625</v>
      </c>
    </row>
    <row r="11" spans="1:8">
      <c r="B11" s="4">
        <v>115200</v>
      </c>
      <c r="C11">
        <f t="shared" si="0"/>
        <v>215.85919999999999</v>
      </c>
      <c r="D11">
        <f t="shared" si="4"/>
        <v>11</v>
      </c>
      <c r="E11">
        <f t="shared" si="5"/>
        <v>216</v>
      </c>
      <c r="F11">
        <f t="shared" si="6"/>
        <v>11</v>
      </c>
      <c r="G11">
        <f t="shared" si="7"/>
        <v>115234.375</v>
      </c>
      <c r="H11" s="1">
        <f t="shared" si="8"/>
        <v>2.9839409722222224E-2</v>
      </c>
    </row>
    <row r="12" spans="1:8">
      <c r="B12" s="4">
        <v>230400</v>
      </c>
      <c r="C12">
        <f t="shared" si="0"/>
        <v>215.85919999999999</v>
      </c>
      <c r="D12">
        <f t="shared" si="4"/>
        <v>12</v>
      </c>
      <c r="E12">
        <f t="shared" si="5"/>
        <v>216</v>
      </c>
      <c r="F12">
        <f t="shared" si="6"/>
        <v>12</v>
      </c>
      <c r="G12">
        <f t="shared" si="7"/>
        <v>230468.75</v>
      </c>
      <c r="H12" s="1">
        <f t="shared" si="8"/>
        <v>2.9839409722222224E-2</v>
      </c>
    </row>
    <row r="13" spans="1:8">
      <c r="B13" s="4">
        <v>2400</v>
      </c>
      <c r="C13">
        <f t="shared" si="0"/>
        <v>58.572799999999972</v>
      </c>
      <c r="D13">
        <f t="shared" ref="D13:D17" si="9">ROUNDDOWN(LOG(B13*268435456/$A$2/256)/LOG(2),0)</f>
        <v>6</v>
      </c>
      <c r="E13">
        <f t="shared" ref="E13:E17" si="10">IF(C13&lt;-0.5,ROUND(C13+256,0),IF(C13&gt;=255.5,ROUND(C13-256,0),ROUND(C13,0)))</f>
        <v>59</v>
      </c>
      <c r="F13">
        <f t="shared" ref="F13:F17" si="11">IF(C13&lt;-0.5,D13-1,IF(C13&gt;=255.5,D13+1,D13))</f>
        <v>6</v>
      </c>
      <c r="G13">
        <f t="shared" ref="G13:G17" si="12">IF(F13&gt;=0,(256 + E13) * POWER(2,F13)/268435456*$A$2,0)</f>
        <v>2403.25927734375</v>
      </c>
      <c r="H13" s="1">
        <f t="shared" ref="H13:H17" si="13">(G13-B13)/B13*100</f>
        <v>0.13580322265625</v>
      </c>
    </row>
    <row r="14" spans="1:8">
      <c r="B14" s="4">
        <v>2400</v>
      </c>
      <c r="C14">
        <f t="shared" si="0"/>
        <v>58.572799999999972</v>
      </c>
      <c r="D14">
        <f t="shared" si="9"/>
        <v>6</v>
      </c>
      <c r="E14">
        <f t="shared" si="10"/>
        <v>59</v>
      </c>
      <c r="F14">
        <f t="shared" si="11"/>
        <v>6</v>
      </c>
      <c r="G14">
        <f t="shared" si="12"/>
        <v>2403.25927734375</v>
      </c>
      <c r="H14" s="1">
        <f t="shared" si="13"/>
        <v>0.13580322265625</v>
      </c>
    </row>
    <row r="15" spans="1:8">
      <c r="B15" s="4">
        <v>2400</v>
      </c>
      <c r="C15">
        <f t="shared" si="0"/>
        <v>58.572799999999972</v>
      </c>
      <c r="D15">
        <f t="shared" si="9"/>
        <v>6</v>
      </c>
      <c r="E15">
        <f t="shared" si="10"/>
        <v>59</v>
      </c>
      <c r="F15">
        <f t="shared" si="11"/>
        <v>6</v>
      </c>
      <c r="G15">
        <f t="shared" si="12"/>
        <v>2403.25927734375</v>
      </c>
      <c r="H15" s="1">
        <f t="shared" si="13"/>
        <v>0.13580322265625</v>
      </c>
    </row>
    <row r="16" spans="1:8">
      <c r="B16" s="4">
        <v>2400</v>
      </c>
      <c r="C16">
        <f t="shared" si="0"/>
        <v>58.572799999999972</v>
      </c>
      <c r="D16">
        <f t="shared" si="9"/>
        <v>6</v>
      </c>
      <c r="E16">
        <f t="shared" si="10"/>
        <v>59</v>
      </c>
      <c r="F16">
        <f t="shared" si="11"/>
        <v>6</v>
      </c>
      <c r="G16">
        <f t="shared" si="12"/>
        <v>2403.25927734375</v>
      </c>
      <c r="H16" s="1">
        <f t="shared" si="13"/>
        <v>0.13580322265625</v>
      </c>
    </row>
    <row r="17" spans="2:8">
      <c r="B17" s="4">
        <v>2400</v>
      </c>
      <c r="C17">
        <f t="shared" si="0"/>
        <v>58.572799999999972</v>
      </c>
      <c r="D17">
        <f t="shared" si="9"/>
        <v>6</v>
      </c>
      <c r="E17">
        <f t="shared" si="10"/>
        <v>59</v>
      </c>
      <c r="F17">
        <f t="shared" si="11"/>
        <v>6</v>
      </c>
      <c r="G17">
        <f t="shared" si="12"/>
        <v>2403.25927734375</v>
      </c>
      <c r="H17" s="1">
        <f t="shared" si="13"/>
        <v>0.13580322265625</v>
      </c>
    </row>
  </sheetData>
  <conditionalFormatting sqref="F2:F17">
    <cfRule type="cellIs" dxfId="13" priority="4" operator="notBetween">
      <formula>0</formula>
      <formula>16</formula>
    </cfRule>
  </conditionalFormatting>
  <conditionalFormatting sqref="E2:E17">
    <cfRule type="cellIs" dxfId="12" priority="3" operator="notBetween">
      <formula>0</formula>
      <formula>255</formula>
    </cfRule>
  </conditionalFormatting>
  <conditionalFormatting sqref="G2:G17">
    <cfRule type="cellIs" dxfId="8" priority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a0190632</dc:creator>
  <cp:lastModifiedBy>a0190632</cp:lastModifiedBy>
  <dcterms:created xsi:type="dcterms:W3CDTF">2014-01-16T09:53:26Z</dcterms:created>
  <dcterms:modified xsi:type="dcterms:W3CDTF">2014-01-16T12:49:39Z</dcterms:modified>
</cp:coreProperties>
</file>