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5715" windowHeight="3810"/>
  </bookViews>
  <sheets>
    <sheet name="Codes-to-Volts Calculator" sheetId="9" r:id="rId1"/>
  </sheets>
  <calcPr calcId="145621"/>
</workbook>
</file>

<file path=xl/calcChain.xml><?xml version="1.0" encoding="utf-8"?>
<calcChain xmlns="http://schemas.openxmlformats.org/spreadsheetml/2006/main">
  <c r="C24" i="9" l="1"/>
  <c r="C25" i="9" s="1"/>
  <c r="AH10" i="9"/>
  <c r="AH11" i="9" s="1"/>
  <c r="AG10" i="9"/>
  <c r="AG11" i="9" s="1"/>
  <c r="AF10" i="9"/>
  <c r="AF11" i="9" s="1"/>
  <c r="AE10" i="9"/>
  <c r="AE11" i="9" s="1"/>
  <c r="AD10" i="9"/>
  <c r="AD11" i="9" s="1"/>
  <c r="AC10" i="9"/>
  <c r="AC11" i="9" s="1"/>
  <c r="AB10" i="9"/>
  <c r="AB11" i="9" s="1"/>
  <c r="AA10" i="9"/>
  <c r="AA11" i="9" s="1"/>
  <c r="Z10" i="9"/>
  <c r="Z11" i="9" s="1"/>
  <c r="Y10" i="9"/>
  <c r="Y11" i="9" s="1"/>
  <c r="X10" i="9"/>
  <c r="X11" i="9" s="1"/>
  <c r="W10" i="9"/>
  <c r="W11" i="9" s="1"/>
  <c r="V10" i="9"/>
  <c r="V11" i="9" s="1"/>
  <c r="U10" i="9"/>
  <c r="U11" i="9" s="1"/>
  <c r="T10" i="9"/>
  <c r="T11" i="9" s="1"/>
  <c r="S10" i="9"/>
  <c r="S11" i="9" s="1"/>
  <c r="R10" i="9"/>
  <c r="R11" i="9" s="1"/>
  <c r="Q10" i="9"/>
  <c r="Q11" i="9" s="1"/>
  <c r="P10" i="9"/>
  <c r="P11" i="9" s="1"/>
  <c r="O10" i="9"/>
  <c r="O11" i="9" s="1"/>
  <c r="N10" i="9"/>
  <c r="N11" i="9" s="1"/>
  <c r="M10" i="9"/>
  <c r="M11" i="9" s="1"/>
  <c r="L10" i="9"/>
  <c r="L11" i="9" s="1"/>
  <c r="K10" i="9"/>
  <c r="K11" i="9" s="1"/>
  <c r="J10" i="9"/>
  <c r="J11" i="9" s="1"/>
  <c r="I10" i="9"/>
  <c r="I11" i="9" s="1"/>
  <c r="H10" i="9"/>
  <c r="H11" i="9" s="1"/>
  <c r="G10" i="9"/>
  <c r="G11" i="9" s="1"/>
  <c r="F10" i="9"/>
  <c r="F11" i="9" s="1"/>
  <c r="E10" i="9"/>
  <c r="E11" i="9" s="1"/>
  <c r="D10" i="9"/>
  <c r="D11" i="9" s="1"/>
  <c r="C10" i="9"/>
  <c r="C11" i="9" s="1"/>
  <c r="C15" i="9" l="1"/>
  <c r="AH14" i="9"/>
  <c r="AG13" i="9"/>
  <c r="AG14" i="9" s="1"/>
  <c r="AG17" i="9" l="1"/>
  <c r="AG16" i="9"/>
  <c r="AH16" i="9"/>
  <c r="AF13" i="9"/>
  <c r="AF14" i="9" l="1"/>
  <c r="AE13" i="9"/>
  <c r="AF16" i="9" l="1"/>
  <c r="AF17" i="9"/>
  <c r="AE14" i="9"/>
  <c r="AD13" i="9"/>
  <c r="AE16" i="9" l="1"/>
  <c r="AE17" i="9"/>
  <c r="AD14" i="9"/>
  <c r="AC13" i="9"/>
  <c r="AD16" i="9" l="1"/>
  <c r="AD17" i="9"/>
  <c r="AC14" i="9"/>
  <c r="AB13" i="9"/>
  <c r="AC16" i="9" l="1"/>
  <c r="AC17" i="9"/>
  <c r="AB14" i="9"/>
  <c r="AA13" i="9"/>
  <c r="AB16" i="9" l="1"/>
  <c r="AB17" i="9"/>
  <c r="Z13" i="9"/>
  <c r="AA14" i="9"/>
  <c r="AA16" i="9" l="1"/>
  <c r="AA17" i="9"/>
  <c r="Z14" i="9"/>
  <c r="Y13" i="9"/>
  <c r="Z16" i="9" l="1"/>
  <c r="Z17" i="9"/>
  <c r="X13" i="9"/>
  <c r="Y14" i="9"/>
  <c r="Y16" i="9" l="1"/>
  <c r="Y17" i="9"/>
  <c r="X14" i="9"/>
  <c r="W13" i="9"/>
  <c r="X16" i="9" l="1"/>
  <c r="X17" i="9"/>
  <c r="W14" i="9"/>
  <c r="V13" i="9"/>
  <c r="W16" i="9" l="1"/>
  <c r="W17" i="9"/>
  <c r="V14" i="9"/>
  <c r="U13" i="9"/>
  <c r="V16" i="9" l="1"/>
  <c r="V17" i="9"/>
  <c r="T13" i="9"/>
  <c r="U14" i="9"/>
  <c r="U16" i="9" l="1"/>
  <c r="U17" i="9"/>
  <c r="S13" i="9"/>
  <c r="T14" i="9"/>
  <c r="T16" i="9" l="1"/>
  <c r="T17" i="9"/>
  <c r="S14" i="9"/>
  <c r="R13" i="9"/>
  <c r="S16" i="9" l="1"/>
  <c r="S17" i="9"/>
  <c r="R14" i="9"/>
  <c r="Q13" i="9"/>
  <c r="R16" i="9" l="1"/>
  <c r="R17" i="9"/>
  <c r="P13" i="9"/>
  <c r="Q14" i="9"/>
  <c r="Q16" i="9" l="1"/>
  <c r="Q17" i="9"/>
  <c r="O13" i="9"/>
  <c r="P14" i="9"/>
  <c r="P16" i="9" l="1"/>
  <c r="P17" i="9"/>
  <c r="N13" i="9"/>
  <c r="O14" i="9"/>
  <c r="O16" i="9" l="1"/>
  <c r="O17" i="9"/>
  <c r="N14" i="9"/>
  <c r="M13" i="9"/>
  <c r="N16" i="9" l="1"/>
  <c r="N17" i="9"/>
  <c r="M14" i="9"/>
  <c r="L13" i="9"/>
  <c r="M16" i="9" l="1"/>
  <c r="M17" i="9"/>
  <c r="L14" i="9"/>
  <c r="K13" i="9"/>
  <c r="L16" i="9" l="1"/>
  <c r="L17" i="9"/>
  <c r="K14" i="9"/>
  <c r="J13" i="9"/>
  <c r="K16" i="9" l="1"/>
  <c r="K17" i="9"/>
  <c r="I13" i="9"/>
  <c r="J14" i="9"/>
  <c r="J16" i="9" l="1"/>
  <c r="J17" i="9"/>
  <c r="H13" i="9"/>
  <c r="I14" i="9"/>
  <c r="I16" i="9" l="1"/>
  <c r="I17" i="9"/>
  <c r="H14" i="9"/>
  <c r="G13" i="9"/>
  <c r="H16" i="9" l="1"/>
  <c r="H17" i="9"/>
  <c r="F13" i="9"/>
  <c r="G14" i="9"/>
  <c r="G16" i="9" l="1"/>
  <c r="G17" i="9"/>
  <c r="F14" i="9"/>
  <c r="E13" i="9"/>
  <c r="F16" i="9" l="1"/>
  <c r="F17" i="9"/>
  <c r="E14" i="9"/>
  <c r="D13" i="9"/>
  <c r="E16" i="9" l="1"/>
  <c r="E17" i="9"/>
  <c r="C13" i="9"/>
  <c r="C14" i="9" s="1"/>
  <c r="D14" i="9"/>
  <c r="C16" i="9" l="1"/>
  <c r="C17" i="9"/>
  <c r="D16" i="9"/>
  <c r="D17" i="9"/>
  <c r="C18" i="9" l="1"/>
  <c r="C19" i="9"/>
  <c r="C27" i="9" s="1"/>
</calcChain>
</file>

<file path=xl/sharedStrings.xml><?xml version="1.0" encoding="utf-8"?>
<sst xmlns="http://schemas.openxmlformats.org/spreadsheetml/2006/main" count="43" uniqueCount="40">
  <si>
    <t>[Hex]</t>
  </si>
  <si>
    <t>[V]</t>
  </si>
  <si>
    <t>PGA</t>
  </si>
  <si>
    <t>Vref</t>
  </si>
  <si>
    <t>[V/V]</t>
  </si>
  <si>
    <t># Bits:</t>
  </si>
  <si>
    <t>[nV]</t>
  </si>
  <si>
    <t>[uV]</t>
  </si>
  <si>
    <t>[mV]</t>
  </si>
  <si>
    <t>FIR</t>
  </si>
  <si>
    <t>[+/- V]</t>
  </si>
  <si>
    <t>Byte 2</t>
  </si>
  <si>
    <t>Byte 1</t>
  </si>
  <si>
    <t>Bit #</t>
  </si>
  <si>
    <t>Binary Value</t>
  </si>
  <si>
    <t>Inverted Value</t>
  </si>
  <si>
    <t>Add 1</t>
  </si>
  <si>
    <t>Carry</t>
  </si>
  <si>
    <t>2's Compliment</t>
  </si>
  <si>
    <t>Negative?</t>
  </si>
  <si>
    <r>
      <t>(Looks at the N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bit)</t>
    </r>
  </si>
  <si>
    <t>31- Bit Decimal Values</t>
  </si>
  <si>
    <t>32-Bit Decimal Values</t>
  </si>
  <si>
    <t>Filter Type</t>
  </si>
  <si>
    <t>[]</t>
  </si>
  <si>
    <r>
      <rPr>
        <b/>
        <sz val="11"/>
        <color theme="1"/>
        <rFont val="Calibri"/>
        <family val="2"/>
      </rPr>
      <t>±</t>
    </r>
    <r>
      <rPr>
        <b/>
        <sz val="11"/>
        <color theme="1"/>
        <rFont val="Calibri"/>
        <family val="2"/>
        <scheme val="minor"/>
      </rPr>
      <t>FS Input Range</t>
    </r>
  </si>
  <si>
    <t>&lt;- Redundant Sign Bit (FIR Only)</t>
  </si>
  <si>
    <t>32-Bit Decimal</t>
  </si>
  <si>
    <t>31-Bit Data (Decimal)</t>
  </si>
  <si>
    <t>Voltage Result</t>
  </si>
  <si>
    <t>Data LSB Size</t>
  </si>
  <si>
    <t>Prefix</t>
  </si>
  <si>
    <t>X</t>
  </si>
  <si>
    <t>CODE</t>
  </si>
  <si>
    <t>ADS1282 Code Calculator</t>
  </si>
  <si>
    <t>&lt;- Use this value in SINC filter mode</t>
  </si>
  <si>
    <t>&lt;- Use this value in FIR filter mode</t>
  </si>
  <si>
    <t>MSB (Byte 0)</t>
  </si>
  <si>
    <t>LSB (Byte 3)</t>
  </si>
  <si>
    <t>&lt;- This is 2x the '32-bit' LSB size shown in the datasheet, because it is the '31-bit' data LSB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</si>
</sst>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" fillId="2" borderId="33" xfId="0" applyFont="1" applyFill="1" applyBorder="1"/>
    <xf numFmtId="0" fontId="1" fillId="0" borderId="0" xfId="0" applyFont="1" applyFill="1" applyBorder="1"/>
    <xf numFmtId="0" fontId="0" fillId="0" borderId="0" xfId="0" applyFill="1"/>
    <xf numFmtId="0" fontId="1" fillId="5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quotePrefix="1" applyFont="1"/>
    <xf numFmtId="0" fontId="0" fillId="0" borderId="0" xfId="0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12" borderId="8" xfId="0" applyFont="1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12" borderId="13" xfId="0" applyFill="1" applyBorder="1" applyAlignment="1">
      <alignment horizontal="center"/>
    </xf>
    <xf numFmtId="0" fontId="0" fillId="12" borderId="15" xfId="0" applyFill="1" applyBorder="1" applyAlignment="1">
      <alignment horizontal="center"/>
    </xf>
    <xf numFmtId="0" fontId="0" fillId="12" borderId="7" xfId="0" applyFill="1" applyBorder="1" applyAlignment="1">
      <alignment horizontal="center"/>
    </xf>
    <xf numFmtId="0" fontId="1" fillId="12" borderId="40" xfId="0" applyFont="1" applyFill="1" applyBorder="1" applyAlignment="1">
      <alignment horizontal="center" vertical="center"/>
    </xf>
    <xf numFmtId="0" fontId="0" fillId="12" borderId="41" xfId="0" applyFill="1" applyBorder="1" applyAlignment="1">
      <alignment horizontal="center"/>
    </xf>
    <xf numFmtId="0" fontId="0" fillId="12" borderId="35" xfId="0" applyFill="1" applyBorder="1" applyAlignment="1">
      <alignment horizontal="center"/>
    </xf>
    <xf numFmtId="0" fontId="0" fillId="12" borderId="42" xfId="0" applyFill="1" applyBorder="1" applyAlignment="1">
      <alignment horizontal="center"/>
    </xf>
    <xf numFmtId="0" fontId="0" fillId="12" borderId="26" xfId="0" applyFill="1" applyBorder="1" applyAlignment="1">
      <alignment horizontal="center"/>
    </xf>
    <xf numFmtId="0" fontId="0" fillId="12" borderId="25" xfId="0" applyFill="1" applyBorder="1" applyAlignment="1">
      <alignment horizontal="center"/>
    </xf>
    <xf numFmtId="0" fontId="1" fillId="12" borderId="11" xfId="0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12" borderId="14" xfId="0" applyFill="1" applyBorder="1" applyAlignment="1">
      <alignment horizontal="center"/>
    </xf>
    <xf numFmtId="0" fontId="0" fillId="12" borderId="43" xfId="0" applyFill="1" applyBorder="1" applyAlignment="1">
      <alignment horizontal="center"/>
    </xf>
    <xf numFmtId="0" fontId="0" fillId="12" borderId="44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10" borderId="37" xfId="0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10" borderId="17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" fillId="2" borderId="22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1" fillId="11" borderId="12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28" xfId="0" applyFont="1" applyFill="1" applyBorder="1"/>
    <xf numFmtId="0" fontId="1" fillId="4" borderId="5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41" xfId="0" applyFont="1" applyFill="1" applyBorder="1"/>
    <xf numFmtId="0" fontId="1" fillId="2" borderId="42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NumberFormat="1" applyBorder="1" applyAlignment="1"/>
    <xf numFmtId="0" fontId="1" fillId="0" borderId="0" xfId="0" applyFont="1" applyFill="1" applyBorder="1" applyAlignment="1"/>
    <xf numFmtId="0" fontId="0" fillId="0" borderId="0" xfId="0" applyNumberFormat="1" applyFill="1" applyBorder="1" applyAlignment="1"/>
    <xf numFmtId="0" fontId="1" fillId="0" borderId="0" xfId="0" applyFont="1" applyFill="1" applyBorder="1" applyAlignment="1">
      <alignment vertical="center"/>
    </xf>
    <xf numFmtId="0" fontId="1" fillId="10" borderId="37" xfId="0" applyFont="1" applyFill="1" applyBorder="1" applyAlignment="1">
      <alignment horizontal="center" vertical="center"/>
    </xf>
    <xf numFmtId="0" fontId="1" fillId="10" borderId="39" xfId="0" applyFont="1" applyFill="1" applyBorder="1" applyAlignment="1">
      <alignment horizontal="center"/>
    </xf>
    <xf numFmtId="0" fontId="1" fillId="5" borderId="37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1" fillId="0" borderId="34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1" fillId="1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13" borderId="3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" fillId="7" borderId="16" xfId="0" applyNumberFormat="1" applyFont="1" applyFill="1" applyBorder="1" applyAlignment="1">
      <alignment horizontal="center"/>
    </xf>
    <xf numFmtId="0" fontId="1" fillId="7" borderId="2" xfId="0" applyNumberFormat="1" applyFont="1" applyFill="1" applyBorder="1" applyAlignment="1">
      <alignment horizontal="center"/>
    </xf>
    <xf numFmtId="0" fontId="1" fillId="7" borderId="17" xfId="0" applyNumberFormat="1" applyFont="1" applyFill="1" applyBorder="1" applyAlignment="1">
      <alignment horizontal="center"/>
    </xf>
    <xf numFmtId="1" fontId="1" fillId="7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/>
    </xf>
    <xf numFmtId="1" fontId="1" fillId="7" borderId="3" xfId="0" applyNumberFormat="1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45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24" xfId="0" applyFill="1" applyBorder="1" applyAlignment="1">
      <alignment horizontal="center"/>
    </xf>
    <xf numFmtId="165" fontId="1" fillId="7" borderId="10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1" fillId="9" borderId="28" xfId="0" applyFont="1" applyFill="1" applyBorder="1" applyAlignment="1">
      <alignment horizontal="center"/>
    </xf>
    <xf numFmtId="0" fontId="1" fillId="9" borderId="20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6" borderId="38" xfId="0" applyFont="1" applyFill="1" applyBorder="1" applyAlignment="1">
      <alignment horizontal="center"/>
    </xf>
    <xf numFmtId="0" fontId="1" fillId="6" borderId="39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27"/>
  <sheetViews>
    <sheetView tabSelected="1" zoomScaleNormal="100" workbookViewId="0">
      <selection activeCell="L38" sqref="L38"/>
    </sheetView>
  </sheetViews>
  <sheetFormatPr defaultRowHeight="15" x14ac:dyDescent="0.25"/>
  <cols>
    <col min="2" max="2" width="19.85546875" customWidth="1"/>
    <col min="3" max="34" width="6.7109375" customWidth="1"/>
    <col min="35" max="35" width="31.7109375" customWidth="1"/>
  </cols>
  <sheetData>
    <row r="1" spans="2:39" ht="15.75" thickBot="1" x14ac:dyDescent="0.3">
      <c r="G1" s="3"/>
      <c r="H1" s="45"/>
      <c r="I1" s="45"/>
      <c r="J1" s="3"/>
      <c r="K1" s="3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</row>
    <row r="2" spans="2:39" ht="15.75" hidden="1" thickBot="1" x14ac:dyDescent="0.3">
      <c r="C2" s="103" t="s">
        <v>5</v>
      </c>
      <c r="D2" s="104"/>
      <c r="E2" s="104">
        <v>32</v>
      </c>
      <c r="F2" s="105"/>
    </row>
    <row r="3" spans="2:39" ht="15.75" thickBot="1" x14ac:dyDescent="0.3">
      <c r="B3" s="106" t="s">
        <v>34</v>
      </c>
      <c r="C3" s="107"/>
      <c r="D3" s="107"/>
      <c r="E3" s="107"/>
      <c r="F3" s="108"/>
    </row>
    <row r="4" spans="2:39" ht="15.75" thickBot="1" x14ac:dyDescent="0.3">
      <c r="B4" s="62" t="s">
        <v>33</v>
      </c>
      <c r="C4" s="109">
        <v>2</v>
      </c>
      <c r="D4" s="109"/>
      <c r="E4" s="110" t="s">
        <v>0</v>
      </c>
      <c r="F4" s="111"/>
    </row>
    <row r="5" spans="2:39" x14ac:dyDescent="0.25">
      <c r="B5" s="6"/>
      <c r="C5" s="2"/>
      <c r="D5" s="4"/>
      <c r="E5" s="7"/>
    </row>
    <row r="7" spans="2:39" ht="15.75" thickBot="1" x14ac:dyDescent="0.3">
      <c r="B7" s="1"/>
    </row>
    <row r="8" spans="2:39" ht="15.75" thickBot="1" x14ac:dyDescent="0.3">
      <c r="B8" s="12"/>
      <c r="C8" s="93" t="s">
        <v>37</v>
      </c>
      <c r="D8" s="94"/>
      <c r="E8" s="94"/>
      <c r="F8" s="94"/>
      <c r="G8" s="94"/>
      <c r="H8" s="94"/>
      <c r="I8" s="94"/>
      <c r="J8" s="95"/>
      <c r="K8" s="93" t="s">
        <v>12</v>
      </c>
      <c r="L8" s="94"/>
      <c r="M8" s="94"/>
      <c r="N8" s="94"/>
      <c r="O8" s="94"/>
      <c r="P8" s="94"/>
      <c r="Q8" s="94"/>
      <c r="R8" s="95"/>
      <c r="S8" s="93" t="s">
        <v>11</v>
      </c>
      <c r="T8" s="94"/>
      <c r="U8" s="94"/>
      <c r="V8" s="94"/>
      <c r="W8" s="94"/>
      <c r="X8" s="94"/>
      <c r="Y8" s="94"/>
      <c r="Z8" s="95"/>
      <c r="AA8" s="93" t="s">
        <v>38</v>
      </c>
      <c r="AB8" s="94"/>
      <c r="AC8" s="94"/>
      <c r="AD8" s="94"/>
      <c r="AE8" s="94"/>
      <c r="AF8" s="94"/>
      <c r="AG8" s="94"/>
      <c r="AH8" s="95"/>
    </row>
    <row r="9" spans="2:39" ht="15.75" thickBot="1" x14ac:dyDescent="0.3">
      <c r="B9" s="75" t="s">
        <v>13</v>
      </c>
      <c r="C9" s="76">
        <v>31</v>
      </c>
      <c r="D9" s="77">
        <v>30</v>
      </c>
      <c r="E9" s="77">
        <v>29</v>
      </c>
      <c r="F9" s="78">
        <v>28</v>
      </c>
      <c r="G9" s="76">
        <v>27</v>
      </c>
      <c r="H9" s="77">
        <v>26</v>
      </c>
      <c r="I9" s="77">
        <v>25</v>
      </c>
      <c r="J9" s="78">
        <v>24</v>
      </c>
      <c r="K9" s="79">
        <v>23</v>
      </c>
      <c r="L9" s="77">
        <v>22</v>
      </c>
      <c r="M9" s="77">
        <v>21</v>
      </c>
      <c r="N9" s="78">
        <v>20</v>
      </c>
      <c r="O9" s="76">
        <v>19</v>
      </c>
      <c r="P9" s="77">
        <v>18</v>
      </c>
      <c r="Q9" s="77">
        <v>17</v>
      </c>
      <c r="R9" s="78">
        <v>16</v>
      </c>
      <c r="S9" s="76">
        <v>15</v>
      </c>
      <c r="T9" s="77">
        <v>14</v>
      </c>
      <c r="U9" s="77">
        <v>13</v>
      </c>
      <c r="V9" s="78">
        <v>12</v>
      </c>
      <c r="W9" s="76">
        <v>11</v>
      </c>
      <c r="X9" s="77">
        <v>10</v>
      </c>
      <c r="Y9" s="77">
        <v>9</v>
      </c>
      <c r="Z9" s="78">
        <v>8</v>
      </c>
      <c r="AA9" s="76">
        <v>7</v>
      </c>
      <c r="AB9" s="77">
        <v>6</v>
      </c>
      <c r="AC9" s="77">
        <v>5</v>
      </c>
      <c r="AD9" s="78">
        <v>4</v>
      </c>
      <c r="AE9" s="76">
        <v>3</v>
      </c>
      <c r="AF9" s="77">
        <v>2</v>
      </c>
      <c r="AG9" s="77">
        <v>1</v>
      </c>
      <c r="AH9" s="78">
        <v>0</v>
      </c>
    </row>
    <row r="10" spans="2:39" ht="15.75" thickBot="1" x14ac:dyDescent="0.3">
      <c r="B10" s="14" t="s">
        <v>14</v>
      </c>
      <c r="C10" s="60">
        <f t="shared" ref="C10:AH10" si="0">IF(ISODD(HEX2DEC($C$4)/2^C9),1,0)</f>
        <v>0</v>
      </c>
      <c r="D10" s="69">
        <f t="shared" si="0"/>
        <v>0</v>
      </c>
      <c r="E10" s="70">
        <f t="shared" si="0"/>
        <v>0</v>
      </c>
      <c r="F10" s="71">
        <f t="shared" si="0"/>
        <v>0</v>
      </c>
      <c r="G10" s="60">
        <f t="shared" si="0"/>
        <v>0</v>
      </c>
      <c r="H10" s="69">
        <f t="shared" si="0"/>
        <v>0</v>
      </c>
      <c r="I10" s="70">
        <f t="shared" si="0"/>
        <v>0</v>
      </c>
      <c r="J10" s="71">
        <f t="shared" si="0"/>
        <v>0</v>
      </c>
      <c r="K10" s="60">
        <f t="shared" si="0"/>
        <v>0</v>
      </c>
      <c r="L10" s="69">
        <f t="shared" si="0"/>
        <v>0</v>
      </c>
      <c r="M10" s="70">
        <f t="shared" si="0"/>
        <v>0</v>
      </c>
      <c r="N10" s="71">
        <f t="shared" si="0"/>
        <v>0</v>
      </c>
      <c r="O10" s="60">
        <f t="shared" si="0"/>
        <v>0</v>
      </c>
      <c r="P10" s="69">
        <f t="shared" si="0"/>
        <v>0</v>
      </c>
      <c r="Q10" s="70">
        <f t="shared" si="0"/>
        <v>0</v>
      </c>
      <c r="R10" s="71">
        <f t="shared" si="0"/>
        <v>0</v>
      </c>
      <c r="S10" s="72">
        <f t="shared" si="0"/>
        <v>0</v>
      </c>
      <c r="T10" s="69">
        <f t="shared" si="0"/>
        <v>0</v>
      </c>
      <c r="U10" s="70">
        <f t="shared" si="0"/>
        <v>0</v>
      </c>
      <c r="V10" s="73">
        <f t="shared" si="0"/>
        <v>0</v>
      </c>
      <c r="W10" s="60">
        <f t="shared" si="0"/>
        <v>0</v>
      </c>
      <c r="X10" s="69">
        <f t="shared" si="0"/>
        <v>0</v>
      </c>
      <c r="Y10" s="70">
        <f t="shared" si="0"/>
        <v>0</v>
      </c>
      <c r="Z10" s="71">
        <f t="shared" si="0"/>
        <v>0</v>
      </c>
      <c r="AA10" s="72">
        <f t="shared" si="0"/>
        <v>0</v>
      </c>
      <c r="AB10" s="69">
        <f t="shared" si="0"/>
        <v>0</v>
      </c>
      <c r="AC10" s="70">
        <f t="shared" si="0"/>
        <v>0</v>
      </c>
      <c r="AD10" s="73">
        <f t="shared" si="0"/>
        <v>0</v>
      </c>
      <c r="AE10" s="60">
        <f t="shared" si="0"/>
        <v>0</v>
      </c>
      <c r="AF10" s="69">
        <f t="shared" si="0"/>
        <v>0</v>
      </c>
      <c r="AG10" s="70">
        <f t="shared" si="0"/>
        <v>1</v>
      </c>
      <c r="AH10" s="74">
        <f t="shared" si="0"/>
        <v>0</v>
      </c>
      <c r="AI10" s="11" t="s">
        <v>26</v>
      </c>
    </row>
    <row r="11" spans="2:39" hidden="1" x14ac:dyDescent="0.25">
      <c r="B11" s="15" t="s">
        <v>15</v>
      </c>
      <c r="C11" s="16">
        <f t="shared" ref="C11:AH11" si="1">IF(C10,0,1)</f>
        <v>1</v>
      </c>
      <c r="D11" s="17">
        <f t="shared" si="1"/>
        <v>1</v>
      </c>
      <c r="E11" s="17">
        <f t="shared" si="1"/>
        <v>1</v>
      </c>
      <c r="F11" s="18">
        <f t="shared" si="1"/>
        <v>1</v>
      </c>
      <c r="G11" s="16">
        <f t="shared" si="1"/>
        <v>1</v>
      </c>
      <c r="H11" s="17">
        <f t="shared" si="1"/>
        <v>1</v>
      </c>
      <c r="I11" s="17">
        <f t="shared" si="1"/>
        <v>1</v>
      </c>
      <c r="J11" s="18">
        <f t="shared" si="1"/>
        <v>1</v>
      </c>
      <c r="K11" s="16">
        <f t="shared" si="1"/>
        <v>1</v>
      </c>
      <c r="L11" s="17">
        <f t="shared" si="1"/>
        <v>1</v>
      </c>
      <c r="M11" s="17">
        <f t="shared" si="1"/>
        <v>1</v>
      </c>
      <c r="N11" s="18">
        <f t="shared" si="1"/>
        <v>1</v>
      </c>
      <c r="O11" s="16">
        <f t="shared" si="1"/>
        <v>1</v>
      </c>
      <c r="P11" s="17">
        <f t="shared" si="1"/>
        <v>1</v>
      </c>
      <c r="Q11" s="17">
        <f t="shared" si="1"/>
        <v>1</v>
      </c>
      <c r="R11" s="18">
        <f t="shared" si="1"/>
        <v>1</v>
      </c>
      <c r="S11" s="19">
        <f t="shared" si="1"/>
        <v>1</v>
      </c>
      <c r="T11" s="17">
        <f t="shared" si="1"/>
        <v>1</v>
      </c>
      <c r="U11" s="17">
        <f t="shared" si="1"/>
        <v>1</v>
      </c>
      <c r="V11" s="20">
        <f t="shared" si="1"/>
        <v>1</v>
      </c>
      <c r="W11" s="16">
        <f t="shared" si="1"/>
        <v>1</v>
      </c>
      <c r="X11" s="17">
        <f t="shared" si="1"/>
        <v>1</v>
      </c>
      <c r="Y11" s="17">
        <f t="shared" si="1"/>
        <v>1</v>
      </c>
      <c r="Z11" s="18">
        <f t="shared" si="1"/>
        <v>1</v>
      </c>
      <c r="AA11" s="19">
        <f t="shared" si="1"/>
        <v>1</v>
      </c>
      <c r="AB11" s="17">
        <f t="shared" si="1"/>
        <v>1</v>
      </c>
      <c r="AC11" s="17">
        <f t="shared" si="1"/>
        <v>1</v>
      </c>
      <c r="AD11" s="20">
        <f t="shared" si="1"/>
        <v>1</v>
      </c>
      <c r="AE11" s="16">
        <f t="shared" si="1"/>
        <v>1</v>
      </c>
      <c r="AF11" s="17">
        <f t="shared" si="1"/>
        <v>1</v>
      </c>
      <c r="AG11" s="17">
        <f t="shared" si="1"/>
        <v>0</v>
      </c>
      <c r="AH11" s="18">
        <f t="shared" si="1"/>
        <v>1</v>
      </c>
    </row>
    <row r="12" spans="2:39" hidden="1" x14ac:dyDescent="0.25">
      <c r="B12" s="21" t="s">
        <v>16</v>
      </c>
      <c r="C12" s="22">
        <v>0</v>
      </c>
      <c r="D12" s="23">
        <v>0</v>
      </c>
      <c r="E12" s="23">
        <v>0</v>
      </c>
      <c r="F12" s="24">
        <v>0</v>
      </c>
      <c r="G12" s="22">
        <v>0</v>
      </c>
      <c r="H12" s="23">
        <v>0</v>
      </c>
      <c r="I12" s="23">
        <v>0</v>
      </c>
      <c r="J12" s="24">
        <v>0</v>
      </c>
      <c r="K12" s="22">
        <v>0</v>
      </c>
      <c r="L12" s="23">
        <v>0</v>
      </c>
      <c r="M12" s="23">
        <v>0</v>
      </c>
      <c r="N12" s="24">
        <v>0</v>
      </c>
      <c r="O12" s="22">
        <v>0</v>
      </c>
      <c r="P12" s="23">
        <v>0</v>
      </c>
      <c r="Q12" s="23">
        <v>0</v>
      </c>
      <c r="R12" s="24">
        <v>0</v>
      </c>
      <c r="S12" s="25">
        <v>0</v>
      </c>
      <c r="T12" s="23">
        <v>0</v>
      </c>
      <c r="U12" s="23">
        <v>0</v>
      </c>
      <c r="V12" s="26">
        <v>0</v>
      </c>
      <c r="W12" s="22">
        <v>0</v>
      </c>
      <c r="X12" s="23">
        <v>0</v>
      </c>
      <c r="Y12" s="23">
        <v>0</v>
      </c>
      <c r="Z12" s="24">
        <v>0</v>
      </c>
      <c r="AA12" s="25">
        <v>0</v>
      </c>
      <c r="AB12" s="23">
        <v>0</v>
      </c>
      <c r="AC12" s="23">
        <v>0</v>
      </c>
      <c r="AD12" s="26">
        <v>0</v>
      </c>
      <c r="AE12" s="22">
        <v>0</v>
      </c>
      <c r="AF12" s="23">
        <v>0</v>
      </c>
      <c r="AG12" s="23">
        <v>0</v>
      </c>
      <c r="AH12" s="24">
        <v>1</v>
      </c>
    </row>
    <row r="13" spans="2:39" ht="15.75" hidden="1" thickBot="1" x14ac:dyDescent="0.3">
      <c r="B13" s="27" t="s">
        <v>17</v>
      </c>
      <c r="C13" s="28">
        <f t="shared" ref="C13:AE13" si="2">IF(SUM(D11:D13)&gt;=2,1,0)</f>
        <v>0</v>
      </c>
      <c r="D13" s="29">
        <f t="shared" si="2"/>
        <v>0</v>
      </c>
      <c r="E13" s="29">
        <f t="shared" si="2"/>
        <v>0</v>
      </c>
      <c r="F13" s="30">
        <f t="shared" si="2"/>
        <v>0</v>
      </c>
      <c r="G13" s="28">
        <f t="shared" si="2"/>
        <v>0</v>
      </c>
      <c r="H13" s="29">
        <f t="shared" si="2"/>
        <v>0</v>
      </c>
      <c r="I13" s="29">
        <f t="shared" si="2"/>
        <v>0</v>
      </c>
      <c r="J13" s="30">
        <f t="shared" si="2"/>
        <v>0</v>
      </c>
      <c r="K13" s="28">
        <f t="shared" si="2"/>
        <v>0</v>
      </c>
      <c r="L13" s="29">
        <f t="shared" si="2"/>
        <v>0</v>
      </c>
      <c r="M13" s="29">
        <f t="shared" si="2"/>
        <v>0</v>
      </c>
      <c r="N13" s="30">
        <f t="shared" si="2"/>
        <v>0</v>
      </c>
      <c r="O13" s="28">
        <f t="shared" si="2"/>
        <v>0</v>
      </c>
      <c r="P13" s="29">
        <f t="shared" si="2"/>
        <v>0</v>
      </c>
      <c r="Q13" s="29">
        <f t="shared" si="2"/>
        <v>0</v>
      </c>
      <c r="R13" s="30">
        <f t="shared" si="2"/>
        <v>0</v>
      </c>
      <c r="S13" s="31">
        <f t="shared" si="2"/>
        <v>0</v>
      </c>
      <c r="T13" s="29">
        <f t="shared" si="2"/>
        <v>0</v>
      </c>
      <c r="U13" s="29">
        <f t="shared" si="2"/>
        <v>0</v>
      </c>
      <c r="V13" s="32">
        <f t="shared" si="2"/>
        <v>0</v>
      </c>
      <c r="W13" s="28">
        <f t="shared" si="2"/>
        <v>0</v>
      </c>
      <c r="X13" s="29">
        <f t="shared" si="2"/>
        <v>0</v>
      </c>
      <c r="Y13" s="29">
        <f t="shared" si="2"/>
        <v>0</v>
      </c>
      <c r="Z13" s="30">
        <f t="shared" si="2"/>
        <v>0</v>
      </c>
      <c r="AA13" s="31">
        <f t="shared" si="2"/>
        <v>0</v>
      </c>
      <c r="AB13" s="29">
        <f t="shared" si="2"/>
        <v>0</v>
      </c>
      <c r="AC13" s="29">
        <f t="shared" si="2"/>
        <v>0</v>
      </c>
      <c r="AD13" s="32">
        <f t="shared" si="2"/>
        <v>0</v>
      </c>
      <c r="AE13" s="28">
        <f t="shared" si="2"/>
        <v>0</v>
      </c>
      <c r="AF13" s="29">
        <f>IF(SUM(AG11:AG13)&gt;=2,1,0)</f>
        <v>0</v>
      </c>
      <c r="AG13" s="29">
        <f>IF(SUM(AH11:AH13)&gt;=2,1,0)</f>
        <v>1</v>
      </c>
      <c r="AH13" s="30">
        <v>0</v>
      </c>
    </row>
    <row r="14" spans="2:39" ht="15.75" hidden="1" thickBot="1" x14ac:dyDescent="0.3">
      <c r="B14" s="33" t="s">
        <v>18</v>
      </c>
      <c r="C14" s="34">
        <f t="shared" ref="C14:AH14" si="3">IF(ISODD((C11+C12+C13)/1),1,0)</f>
        <v>1</v>
      </c>
      <c r="D14" s="35">
        <f t="shared" si="3"/>
        <v>1</v>
      </c>
      <c r="E14" s="36">
        <f t="shared" si="3"/>
        <v>1</v>
      </c>
      <c r="F14" s="37">
        <f t="shared" si="3"/>
        <v>1</v>
      </c>
      <c r="G14" s="34">
        <f t="shared" si="3"/>
        <v>1</v>
      </c>
      <c r="H14" s="35">
        <f t="shared" si="3"/>
        <v>1</v>
      </c>
      <c r="I14" s="36">
        <f t="shared" si="3"/>
        <v>1</v>
      </c>
      <c r="J14" s="37">
        <f t="shared" si="3"/>
        <v>1</v>
      </c>
      <c r="K14" s="34">
        <f t="shared" si="3"/>
        <v>1</v>
      </c>
      <c r="L14" s="35">
        <f t="shared" si="3"/>
        <v>1</v>
      </c>
      <c r="M14" s="36">
        <f t="shared" si="3"/>
        <v>1</v>
      </c>
      <c r="N14" s="37">
        <f t="shared" si="3"/>
        <v>1</v>
      </c>
      <c r="O14" s="34">
        <f t="shared" si="3"/>
        <v>1</v>
      </c>
      <c r="P14" s="35">
        <f t="shared" si="3"/>
        <v>1</v>
      </c>
      <c r="Q14" s="36">
        <f t="shared" si="3"/>
        <v>1</v>
      </c>
      <c r="R14" s="37">
        <f t="shared" si="3"/>
        <v>1</v>
      </c>
      <c r="S14" s="38">
        <f t="shared" si="3"/>
        <v>1</v>
      </c>
      <c r="T14" s="35">
        <f t="shared" si="3"/>
        <v>1</v>
      </c>
      <c r="U14" s="36">
        <f t="shared" si="3"/>
        <v>1</v>
      </c>
      <c r="V14" s="39">
        <f t="shared" si="3"/>
        <v>1</v>
      </c>
      <c r="W14" s="34">
        <f t="shared" si="3"/>
        <v>1</v>
      </c>
      <c r="X14" s="35">
        <f t="shared" si="3"/>
        <v>1</v>
      </c>
      <c r="Y14" s="36">
        <f t="shared" si="3"/>
        <v>1</v>
      </c>
      <c r="Z14" s="37">
        <f t="shared" si="3"/>
        <v>1</v>
      </c>
      <c r="AA14" s="38">
        <f t="shared" si="3"/>
        <v>1</v>
      </c>
      <c r="AB14" s="35">
        <f t="shared" si="3"/>
        <v>1</v>
      </c>
      <c r="AC14" s="36">
        <f t="shared" si="3"/>
        <v>1</v>
      </c>
      <c r="AD14" s="39">
        <f t="shared" si="3"/>
        <v>1</v>
      </c>
      <c r="AE14" s="34">
        <f t="shared" si="3"/>
        <v>1</v>
      </c>
      <c r="AF14" s="35">
        <f t="shared" si="3"/>
        <v>1</v>
      </c>
      <c r="AG14" s="36">
        <f t="shared" si="3"/>
        <v>1</v>
      </c>
      <c r="AH14" s="37">
        <f t="shared" si="3"/>
        <v>0</v>
      </c>
    </row>
    <row r="15" spans="2:39" ht="18" hidden="1" thickBot="1" x14ac:dyDescent="0.3">
      <c r="B15" s="40" t="s">
        <v>19</v>
      </c>
      <c r="C15" s="41">
        <f>HLOOKUP(E2-1,C9:AH10,2,FALSE)</f>
        <v>0</v>
      </c>
      <c r="D15" s="96" t="s">
        <v>20</v>
      </c>
      <c r="E15" s="97"/>
      <c r="F15" s="97"/>
      <c r="G15" s="97"/>
      <c r="H15" s="97"/>
      <c r="I15" s="97"/>
      <c r="J15" s="98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2:39" ht="15.75" hidden="1" thickBot="1" x14ac:dyDescent="0.3">
      <c r="B16" s="42" t="s">
        <v>22</v>
      </c>
      <c r="C16" s="43">
        <f t="shared" ref="C16:AH16" si="4">IF($C$15,C14*2^C9,C10*2^C9)</f>
        <v>0</v>
      </c>
      <c r="D16" s="43">
        <f t="shared" si="4"/>
        <v>0</v>
      </c>
      <c r="E16" s="43">
        <f t="shared" si="4"/>
        <v>0</v>
      </c>
      <c r="F16" s="43">
        <f t="shared" si="4"/>
        <v>0</v>
      </c>
      <c r="G16" s="43">
        <f t="shared" si="4"/>
        <v>0</v>
      </c>
      <c r="H16" s="43">
        <f t="shared" si="4"/>
        <v>0</v>
      </c>
      <c r="I16" s="43">
        <f t="shared" si="4"/>
        <v>0</v>
      </c>
      <c r="J16" s="43">
        <f t="shared" si="4"/>
        <v>0</v>
      </c>
      <c r="K16" s="43">
        <f t="shared" si="4"/>
        <v>0</v>
      </c>
      <c r="L16" s="43">
        <f t="shared" si="4"/>
        <v>0</v>
      </c>
      <c r="M16" s="43">
        <f t="shared" si="4"/>
        <v>0</v>
      </c>
      <c r="N16" s="43">
        <f t="shared" si="4"/>
        <v>0</v>
      </c>
      <c r="O16" s="43">
        <f t="shared" si="4"/>
        <v>0</v>
      </c>
      <c r="P16" s="43">
        <f t="shared" si="4"/>
        <v>0</v>
      </c>
      <c r="Q16" s="43">
        <f t="shared" si="4"/>
        <v>0</v>
      </c>
      <c r="R16" s="43">
        <f t="shared" si="4"/>
        <v>0</v>
      </c>
      <c r="S16" s="43">
        <f t="shared" si="4"/>
        <v>0</v>
      </c>
      <c r="T16" s="43">
        <f t="shared" si="4"/>
        <v>0</v>
      </c>
      <c r="U16" s="43">
        <f t="shared" si="4"/>
        <v>0</v>
      </c>
      <c r="V16" s="43">
        <f t="shared" si="4"/>
        <v>0</v>
      </c>
      <c r="W16" s="43">
        <f t="shared" si="4"/>
        <v>0</v>
      </c>
      <c r="X16" s="43">
        <f t="shared" si="4"/>
        <v>0</v>
      </c>
      <c r="Y16" s="43">
        <f t="shared" si="4"/>
        <v>0</v>
      </c>
      <c r="Z16" s="43">
        <f t="shared" si="4"/>
        <v>0</v>
      </c>
      <c r="AA16" s="43">
        <f t="shared" si="4"/>
        <v>0</v>
      </c>
      <c r="AB16" s="43">
        <f t="shared" si="4"/>
        <v>0</v>
      </c>
      <c r="AC16" s="43">
        <f t="shared" si="4"/>
        <v>0</v>
      </c>
      <c r="AD16" s="43">
        <f t="shared" si="4"/>
        <v>0</v>
      </c>
      <c r="AE16" s="43">
        <f t="shared" si="4"/>
        <v>0</v>
      </c>
      <c r="AF16" s="43">
        <f t="shared" si="4"/>
        <v>0</v>
      </c>
      <c r="AG16" s="43">
        <f t="shared" si="4"/>
        <v>2</v>
      </c>
      <c r="AH16" s="44">
        <f t="shared" si="4"/>
        <v>0</v>
      </c>
    </row>
    <row r="17" spans="2:34" ht="15.75" hidden="1" thickBot="1" x14ac:dyDescent="0.3">
      <c r="B17" s="42" t="s">
        <v>21</v>
      </c>
      <c r="C17" s="43">
        <f t="shared" ref="C17:AG17" si="5">IF($C$15,C14*2^(C9-1),C10*2^(C9-1))</f>
        <v>0</v>
      </c>
      <c r="D17" s="43">
        <f t="shared" si="5"/>
        <v>0</v>
      </c>
      <c r="E17" s="43">
        <f t="shared" si="5"/>
        <v>0</v>
      </c>
      <c r="F17" s="43">
        <f t="shared" si="5"/>
        <v>0</v>
      </c>
      <c r="G17" s="43">
        <f t="shared" si="5"/>
        <v>0</v>
      </c>
      <c r="H17" s="43">
        <f t="shared" si="5"/>
        <v>0</v>
      </c>
      <c r="I17" s="43">
        <f t="shared" si="5"/>
        <v>0</v>
      </c>
      <c r="J17" s="43">
        <f t="shared" si="5"/>
        <v>0</v>
      </c>
      <c r="K17" s="43">
        <f t="shared" si="5"/>
        <v>0</v>
      </c>
      <c r="L17" s="43">
        <f t="shared" si="5"/>
        <v>0</v>
      </c>
      <c r="M17" s="43">
        <f t="shared" si="5"/>
        <v>0</v>
      </c>
      <c r="N17" s="43">
        <f t="shared" si="5"/>
        <v>0</v>
      </c>
      <c r="O17" s="43">
        <f t="shared" si="5"/>
        <v>0</v>
      </c>
      <c r="P17" s="43">
        <f t="shared" si="5"/>
        <v>0</v>
      </c>
      <c r="Q17" s="43">
        <f t="shared" si="5"/>
        <v>0</v>
      </c>
      <c r="R17" s="43">
        <f t="shared" si="5"/>
        <v>0</v>
      </c>
      <c r="S17" s="43">
        <f t="shared" si="5"/>
        <v>0</v>
      </c>
      <c r="T17" s="43">
        <f t="shared" si="5"/>
        <v>0</v>
      </c>
      <c r="U17" s="43">
        <f t="shared" si="5"/>
        <v>0</v>
      </c>
      <c r="V17" s="43">
        <f t="shared" si="5"/>
        <v>0</v>
      </c>
      <c r="W17" s="43">
        <f t="shared" si="5"/>
        <v>0</v>
      </c>
      <c r="X17" s="43">
        <f t="shared" si="5"/>
        <v>0</v>
      </c>
      <c r="Y17" s="43">
        <f t="shared" si="5"/>
        <v>0</v>
      </c>
      <c r="Z17" s="43">
        <f t="shared" si="5"/>
        <v>0</v>
      </c>
      <c r="AA17" s="43">
        <f t="shared" si="5"/>
        <v>0</v>
      </c>
      <c r="AB17" s="43">
        <f t="shared" si="5"/>
        <v>0</v>
      </c>
      <c r="AC17" s="43">
        <f t="shared" si="5"/>
        <v>0</v>
      </c>
      <c r="AD17" s="43">
        <f t="shared" si="5"/>
        <v>0</v>
      </c>
      <c r="AE17" s="43">
        <f t="shared" si="5"/>
        <v>0</v>
      </c>
      <c r="AF17" s="43">
        <f t="shared" si="5"/>
        <v>0</v>
      </c>
      <c r="AG17" s="43">
        <f t="shared" si="5"/>
        <v>1</v>
      </c>
      <c r="AH17" s="44"/>
    </row>
    <row r="18" spans="2:34" ht="15.75" thickBot="1" x14ac:dyDescent="0.3">
      <c r="B18" s="13" t="s">
        <v>27</v>
      </c>
      <c r="C18" s="100">
        <f>IF(C15,-1*SUM(INDEX(C16:AH16,1,32-E2+1):AH16),SUM(INDEX(C16:AH16,1,32-E2+1):AH16))</f>
        <v>2</v>
      </c>
      <c r="D18" s="101"/>
      <c r="E18" s="101"/>
      <c r="F18" s="101"/>
      <c r="G18" s="101"/>
      <c r="H18" s="101"/>
      <c r="I18" s="101"/>
      <c r="J18" s="102"/>
      <c r="K18" s="11" t="s">
        <v>35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2:34" ht="15.75" thickBot="1" x14ac:dyDescent="0.3">
      <c r="B19" s="13" t="s">
        <v>28</v>
      </c>
      <c r="C19" s="83">
        <f>IF(C15,-1*SUM(INDEX(C17:AG17,1,32-E2+1):AG17),SUM(INDEX(C17:AG17,1,32-E2+1):AG17))</f>
        <v>1</v>
      </c>
      <c r="D19" s="84"/>
      <c r="E19" s="84"/>
      <c r="F19" s="84"/>
      <c r="G19" s="84"/>
      <c r="H19" s="84"/>
      <c r="I19" s="84"/>
      <c r="J19" s="85"/>
      <c r="K19" s="11" t="s">
        <v>36</v>
      </c>
    </row>
    <row r="20" spans="2:34" ht="15.75" thickBot="1" x14ac:dyDescent="0.3"/>
    <row r="21" spans="2:34" ht="15.75" thickBot="1" x14ac:dyDescent="0.3">
      <c r="B21" s="46" t="s">
        <v>23</v>
      </c>
      <c r="C21" s="86" t="s">
        <v>9</v>
      </c>
      <c r="D21" s="87"/>
      <c r="E21" s="49" t="s">
        <v>24</v>
      </c>
      <c r="L21" s="59"/>
      <c r="O21" s="57"/>
      <c r="P21" s="57"/>
      <c r="AG21" s="60" t="s">
        <v>31</v>
      </c>
      <c r="AH21" s="61" t="s">
        <v>32</v>
      </c>
    </row>
    <row r="22" spans="2:34" x14ac:dyDescent="0.25">
      <c r="B22" s="5" t="s">
        <v>3</v>
      </c>
      <c r="C22" s="88">
        <v>2.5</v>
      </c>
      <c r="D22" s="89"/>
      <c r="E22" s="50" t="s">
        <v>1</v>
      </c>
      <c r="L22" s="55"/>
      <c r="O22" s="58"/>
      <c r="P22" s="58"/>
      <c r="AG22" s="63" t="s">
        <v>1</v>
      </c>
      <c r="AH22" s="64">
        <v>1</v>
      </c>
    </row>
    <row r="23" spans="2:34" ht="15.75" thickBot="1" x14ac:dyDescent="0.3">
      <c r="B23" s="52" t="s">
        <v>2</v>
      </c>
      <c r="C23" s="90">
        <v>1</v>
      </c>
      <c r="D23" s="91"/>
      <c r="E23" s="53" t="s">
        <v>4</v>
      </c>
      <c r="L23" s="55"/>
      <c r="O23" s="56"/>
      <c r="P23" s="56"/>
      <c r="AG23" s="65" t="s">
        <v>8</v>
      </c>
      <c r="AH23" s="66">
        <v>1E-3</v>
      </c>
    </row>
    <row r="24" spans="2:34" x14ac:dyDescent="0.25">
      <c r="B24" s="47" t="s">
        <v>25</v>
      </c>
      <c r="C24" s="92">
        <f>C22/(2*C23)</f>
        <v>1.25</v>
      </c>
      <c r="D24" s="92"/>
      <c r="E24" s="49" t="s">
        <v>10</v>
      </c>
      <c r="L24" s="55"/>
      <c r="O24" s="56"/>
      <c r="P24" s="56"/>
      <c r="AG24" s="65" t="s">
        <v>7</v>
      </c>
      <c r="AH24" s="66">
        <v>9.9999999999999995E-7</v>
      </c>
    </row>
    <row r="25" spans="2:34" ht="15.75" thickBot="1" x14ac:dyDescent="0.3">
      <c r="B25" s="48" t="s">
        <v>30</v>
      </c>
      <c r="C25" s="99">
        <f>1000000000*2*C24/2^30</f>
        <v>2.3283064365386963</v>
      </c>
      <c r="D25" s="99"/>
      <c r="E25" s="51" t="s">
        <v>6</v>
      </c>
      <c r="F25" s="11" t="s">
        <v>39</v>
      </c>
      <c r="L25" s="55"/>
      <c r="O25" s="56"/>
      <c r="P25" s="56"/>
      <c r="AG25" s="67" t="s">
        <v>6</v>
      </c>
      <c r="AH25" s="68">
        <v>1.0000000000000001E-9</v>
      </c>
    </row>
    <row r="26" spans="2:34" ht="15.75" thickBot="1" x14ac:dyDescent="0.3"/>
    <row r="27" spans="2:34" ht="15.75" thickBot="1" x14ac:dyDescent="0.3">
      <c r="B27" s="8" t="s">
        <v>29</v>
      </c>
      <c r="C27" s="80">
        <f>IF(C21="FIR",C19,C18)*(C25/1000000000)/VLOOKUP(G27,AG22:AH25,2,FALSE)</f>
        <v>2.3283064365386963</v>
      </c>
      <c r="D27" s="81"/>
      <c r="E27" s="81"/>
      <c r="F27" s="82"/>
      <c r="G27" s="54" t="s">
        <v>6</v>
      </c>
    </row>
  </sheetData>
  <mergeCells count="18">
    <mergeCell ref="C2:D2"/>
    <mergeCell ref="E2:F2"/>
    <mergeCell ref="B3:F3"/>
    <mergeCell ref="C4:D4"/>
    <mergeCell ref="E4:F4"/>
    <mergeCell ref="K8:R8"/>
    <mergeCell ref="S8:Z8"/>
    <mergeCell ref="AA8:AH8"/>
    <mergeCell ref="D15:J15"/>
    <mergeCell ref="C25:D25"/>
    <mergeCell ref="C18:J18"/>
    <mergeCell ref="C8:J8"/>
    <mergeCell ref="C27:F27"/>
    <mergeCell ref="C19:J19"/>
    <mergeCell ref="C21:D21"/>
    <mergeCell ref="C22:D22"/>
    <mergeCell ref="C23:D23"/>
    <mergeCell ref="C24:D24"/>
  </mergeCells>
  <conditionalFormatting sqref="C10:AH10">
    <cfRule type="expression" dxfId="4" priority="6">
      <formula>IF(CELL("contents", INDIRECT(ADDRESS(ROW()-1,COLUMN())))&gt;=$E$2,1,0)</formula>
    </cfRule>
  </conditionalFormatting>
  <conditionalFormatting sqref="C14:AH14">
    <cfRule type="expression" dxfId="3" priority="7">
      <formula>IF(CELL("contents", INDIRECT(ADDRESS(ROW()-5,COLUMN())))&gt;=$E$2,1,0)</formula>
    </cfRule>
  </conditionalFormatting>
  <conditionalFormatting sqref="E2:F2">
    <cfRule type="cellIs" dxfId="2" priority="3" operator="greaterThan">
      <formula>32</formula>
    </cfRule>
  </conditionalFormatting>
  <conditionalFormatting sqref="C15">
    <cfRule type="cellIs" dxfId="1" priority="4" operator="equal">
      <formula>0</formula>
    </cfRule>
    <cfRule type="cellIs" dxfId="0" priority="5" operator="equal">
      <formula>1</formula>
    </cfRule>
  </conditionalFormatting>
  <dataValidations count="3">
    <dataValidation type="list" allowBlank="1" showInputMessage="1" showErrorMessage="1" sqref="C21:D21">
      <formula1>"FIR, SINC"</formula1>
    </dataValidation>
    <dataValidation type="list" allowBlank="1" showInputMessage="1" showErrorMessage="1" sqref="C23:D23">
      <formula1>"1,2,4,8,16,32,64"</formula1>
    </dataValidation>
    <dataValidation type="list" allowBlank="1" showInputMessage="1" showErrorMessage="1" sqref="G27">
      <formula1>$AG$22:$AG$25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Codes-to-Volts Calculator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a0282860</dc:creator>
  <cp:lastModifiedBy>Hall, Christopher</cp:lastModifiedBy>
  <dcterms:created xsi:type="dcterms:W3CDTF">2013-05-08T15:30:28Z</dcterms:created>
  <dcterms:modified xsi:type="dcterms:W3CDTF">2014-11-07T23:33:35Z</dcterms:modified>
</cp:coreProperties>
</file>