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0"/>
  </bookViews>
  <sheets>
    <sheet name="LMZ10503" sheetId="1" r:id="rId1"/>
  </sheets>
  <definedNames>
    <definedName name="Vout">'LMZ10503'!$B$7</definedName>
    <definedName name="Istep">'LMZ10503'!$B$18</definedName>
    <definedName name="Vfb">'LMZ10503'!$B$24</definedName>
    <definedName name="Vin">'LMZ10503'!$B$8</definedName>
    <definedName name="Vo_tran">'LMZ10503'!$B$13</definedName>
    <definedName name="ESR_co_total_mohms">'LMZ10503'!$D$37</definedName>
    <definedName name="Lo_H">'LMZ10503'!$B$22</definedName>
    <definedName name="Vin_max">'LMZ10503'!$B$9</definedName>
    <definedName name="Fesr">'LMZ10503'!$B$60</definedName>
    <definedName name="Flc">'LMZ10503'!$B$59</definedName>
    <definedName name="Rfbt_ohms_calc">'LMZ10503'!$B$63</definedName>
    <definedName name="Rfbt_ohms_actual">'LMZ10503'!$D$63</definedName>
    <definedName name="Rfbb_ohms_actual">'LMZ10503'!$F$66</definedName>
    <definedName name="D">'LMZ10503'!$B$16</definedName>
    <definedName name="Iout">'LMZ10503'!$B$10</definedName>
    <definedName name="Co_uF">'LMZ10503'!$D$38</definedName>
    <definedName name="Ccomp_pF_Calc">'LMZ10503'!$B$61</definedName>
    <definedName name="Ccomp_pF_actual">'LMZ10503'!$D$61</definedName>
    <definedName name="Rcomp_ohms_calc">'LMZ10503'!$B$62</definedName>
    <definedName name="Rcomp_ohms_actual">'LMZ10503'!$D$62</definedName>
    <definedName name="Rfbb_ohms_calc">'LMZ10503'!$D$66</definedName>
    <definedName name="Vout_setting_actual">'LMZ10503'!$F$69</definedName>
    <definedName name="Resr_mohms">'LMZ10503'!$B$23</definedName>
    <definedName name="Cin_min_ripple_calc">'LMZ10503'!$B$27</definedName>
    <definedName name="Cin_min_current_calc">'LMZ10503'!$B$28</definedName>
    <definedName name="Cin_actual">'LMZ10503'!$D$27</definedName>
    <definedName name="Vin_pp_mV">'LMZ10503'!$B$11</definedName>
    <definedName name="I_inductor_ripple_amps">'LMZ10503'!$B$17</definedName>
    <definedName name="Vo_ripple_mV">'LMZ10503'!$B$12</definedName>
    <definedName name="Co_selected_uF">'LMZ10503'!$D$34</definedName>
    <definedName name="nmbr_Co_caps">'LMZ10503'!$D$36</definedName>
    <definedName name="Co_esr_per_cap">'LMZ10503'!$D$35</definedName>
  </definedNames>
  <calcPr fullCalcOnLoad="1"/>
</workbook>
</file>

<file path=xl/sharedStrings.xml><?xml version="1.0" encoding="utf-8"?>
<sst xmlns="http://schemas.openxmlformats.org/spreadsheetml/2006/main" count="67" uniqueCount="63">
  <si>
    <t>TI: SEE NOTE IN LINE 41</t>
  </si>
  <si>
    <t>TI: THIS SPREADSHEET IS INTENDED TO REPRODUCE THE EXAMPLE THAT IS IN THE LMZ10503 DATA SHEET</t>
  </si>
  <si>
    <t xml:space="preserve">    AND THE TABLES FOR COMPENSATION COMPONENT VALUES. I'VE SELECTED A 47uF OUTPUT CAP AND</t>
  </si>
  <si>
    <t xml:space="preserve">    DERATED IT BY 20%.</t>
  </si>
  <si>
    <t>INPUT PARAMETERS</t>
  </si>
  <si>
    <t>COLOR SCHEME</t>
  </si>
  <si>
    <t>Vout</t>
  </si>
  <si>
    <t>INITIAL USER PARAMETER INPUT</t>
  </si>
  <si>
    <t>Vin(nom)</t>
  </si>
  <si>
    <t>CONSTANTS PROVIDE BY DATA SHEET</t>
  </si>
  <si>
    <t>Vin(max)</t>
  </si>
  <si>
    <t>CALCULATED VALUES PER FORMULAS</t>
  </si>
  <si>
    <t>Iout(A)</t>
  </si>
  <si>
    <t>ACTUAL USER-SELECTED COMPONENT VALUES</t>
  </si>
  <si>
    <t>Vin(p-p)(mV)</t>
  </si>
  <si>
    <t>FINAL CALCULATION</t>
  </si>
  <si>
    <t>Vo_ripple(p-p)(mV)</t>
  </si>
  <si>
    <t>Vo_tran(p-p)(mV)</t>
  </si>
  <si>
    <t>INTERMEDIATE CALCULATIONS</t>
  </si>
  <si>
    <t>D</t>
  </si>
  <si>
    <t>delta L current(A)</t>
  </si>
  <si>
    <t>Istep (10% to 90% load current) A</t>
  </si>
  <si>
    <t>FORMULA CONSTANTS</t>
  </si>
  <si>
    <t>L(H)</t>
  </si>
  <si>
    <t>R(esr)(mohms)</t>
  </si>
  <si>
    <t>Vfb(V)</t>
  </si>
  <si>
    <t>CALCULATED Cin REQUIREMENTS</t>
  </si>
  <si>
    <t xml:space="preserve">ACTUAL Cin Chosen </t>
  </si>
  <si>
    <t>Cinmin(uF) for input ripple</t>
  </si>
  <si>
    <t>---&gt;</t>
  </si>
  <si>
    <t>Icinmin(rms)(A) input current capability</t>
  </si>
  <si>
    <t>CALCULATED Cout REQUIREMENTS</t>
  </si>
  <si>
    <t>Co(min)(uF) for output ripple</t>
  </si>
  <si>
    <t>Co (min)(uF) for load transient</t>
  </si>
  <si>
    <t>ACTUAL Cout Chosen</t>
  </si>
  <si>
    <t>Selected Actual Co Selected (uF)</t>
  </si>
  <si>
    <t>ESR per capacitor (milliohms)</t>
  </si>
  <si>
    <t>number of output capacitors</t>
  </si>
  <si>
    <t>Total ESR of Selected Cap(s) in parallel (mohms)</t>
  </si>
  <si>
    <t>Co AFTER 20% DERATING (uF)</t>
  </si>
  <si>
    <t>TI: EVERYTHING DOWN TO THIS POINT MATCHES THE EXAMPLE CALCULATIONS IN LMZ10503 DATA SHEET.</t>
  </si>
  <si>
    <t>TI: ONCE THE ACTUAL Cout IS ENTERED IN D34 AND DERATED 20% IN D38, THEN Ccomp IS COMPUTED. AN ACTUAL Ccomp IS THEN ENTERED IN D52</t>
  </si>
  <si>
    <t xml:space="preserve">    IN ORDER TO REPRODUCE THE TABLES, I'VE ENTERED AN ACTUAL VALUE OF 100pF FROM THE TABLE EVEN THOUGH THE COMPUTED VALUES IS 124pF. THIS IS THEN </t>
  </si>
  <si>
    <t xml:space="preserve">    USED TO COMPUTE Rcomp AND Rfbt.  HOWEVER, WHEN VARYING Resr (D35) ACROSS THE RANGE OF ESR IN THE DATA SHEET AND APP</t>
  </si>
  <si>
    <t xml:space="preserve">    NOTE AN-2013, THE RANGE OF THE COMPUTED VALUES IS STILL A WAYS AWAY FROM THE VALUES IN THE TABLE.</t>
  </si>
  <si>
    <t xml:space="preserve">    I'VE CHECKED MY FORMULAS AND I CAN'T FIND THE DISCREPANCY.  I'D BE HAPPY IF YOU CAN FIND A SPREADSHEET PROBLEM.</t>
  </si>
  <si>
    <t xml:space="preserve">    YOUR INITIAL REPLY SAID THAT WEBENCH USED A “BUILT IN CURVE” FOR DERATING. DOES THIS EXPLAIN THIS DISCREPANCY OR IS THERE SOMETHING</t>
  </si>
  <si>
    <t xml:space="preserve">    WRONG THIS SPREADSHEET?  </t>
  </si>
  <si>
    <t xml:space="preserve">    WHILE THIS SPREADSHEET COMPUTES SOME VALUES I SHOULD USE, WEBENCH WILL NOT ALLOW SOME OF THEM THEM BECAUSE THEY FALL OUTSIDE OF THE RANGE</t>
  </si>
  <si>
    <t xml:space="preserve">    WEBENCH IS EXPECTING.  DO YOU SUGGEST THAT I ABANDON USING THE FORMULAS AND SIMPLY USE VALUES THAT WEBENCH WILL ACCEPT?</t>
  </si>
  <si>
    <t xml:space="preserve">    THANKS FOR YOUR HELP!</t>
  </si>
  <si>
    <t xml:space="preserve">COMPENSATION </t>
  </si>
  <si>
    <t>Flc</t>
  </si>
  <si>
    <t>Fesr</t>
  </si>
  <si>
    <t>ACTUAL COMPENSATION</t>
  </si>
  <si>
    <t>CALCULATED Ccomp(pF)</t>
  </si>
  <si>
    <t>CALCULATED Rcomp(ohms)</t>
  </si>
  <si>
    <t>CALCULATED Rfbt (ohms)</t>
  </si>
  <si>
    <t>COMPUTED VOLTAGE SETTING RESISTORS</t>
  </si>
  <si>
    <t>CALCULATED Rfbb RESISTOR</t>
  </si>
  <si>
    <t>ACTUAL Rfbb</t>
  </si>
  <si>
    <t>R(fbb)</t>
  </si>
  <si>
    <t>ACTUAL Vo SETTING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</si>
</sst>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0000"/>
    <numFmt numFmtId="166" formatCode="0.00"/>
    <numFmt numFmtId="167" formatCode="#,##0"/>
    <numFmt numFmtId="168" formatCode="0.000"/>
  </numFmts>
  <fonts count="1"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4" fontId="0" fillId="2" borderId="0" xfId="0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0" fillId="4" borderId="0" xfId="0" applyFont="1" applyFill="1" applyAlignment="1" applyProtection="1">
      <alignment/>
      <protection/>
    </xf>
    <xf numFmtId="164" fontId="0" fillId="5" borderId="0" xfId="0" applyFont="1" applyFill="1" applyAlignment="1" applyProtection="1">
      <alignment/>
      <protection/>
    </xf>
    <xf numFmtId="164" fontId="0" fillId="6" borderId="0" xfId="0" applyFont="1" applyFill="1" applyAlignment="1" applyProtection="1">
      <alignment/>
      <protection/>
    </xf>
    <xf numFmtId="165" fontId="0" fillId="4" borderId="0" xfId="0" applyNumberForma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3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 locked="0"/>
    </xf>
    <xf numFmtId="164" fontId="0" fillId="5" borderId="0" xfId="0" applyFill="1" applyAlignment="1" applyProtection="1">
      <alignment/>
      <protection locked="0"/>
    </xf>
    <xf numFmtId="166" fontId="0" fillId="4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7" borderId="0" xfId="0" applyFill="1" applyAlignment="1" applyProtection="1">
      <alignment/>
      <protection locked="0"/>
    </xf>
    <xf numFmtId="167" fontId="0" fillId="4" borderId="0" xfId="0" applyNumberFormat="1" applyFill="1" applyAlignment="1" applyProtection="1">
      <alignment/>
      <protection/>
    </xf>
    <xf numFmtId="167" fontId="0" fillId="5" borderId="0" xfId="0" applyNumberFormat="1" applyFill="1" applyAlignment="1" applyProtection="1">
      <alignment/>
      <protection locked="0"/>
    </xf>
    <xf numFmtId="167" fontId="0" fillId="7" borderId="0" xfId="0" applyNumberFormat="1" applyFill="1" applyAlignment="1" applyProtection="1">
      <alignment/>
      <protection locked="0"/>
    </xf>
    <xf numFmtId="168" fontId="0" fillId="6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37">
      <selection activeCell="A55" sqref="A55"/>
    </sheetView>
  </sheetViews>
  <sheetFormatPr defaultColWidth="12.57421875" defaultRowHeight="12.75"/>
  <cols>
    <col min="1" max="1" width="41.8515625" style="1" customWidth="1"/>
    <col min="2" max="2" width="19.421875" style="1" customWidth="1"/>
    <col min="3" max="3" width="11.57421875" style="1" customWidth="1"/>
    <col min="4" max="4" width="30.7109375" style="1" customWidth="1"/>
    <col min="5" max="5" width="8.28125" style="1" customWidth="1"/>
    <col min="6" max="6" width="17.421875" style="1" customWidth="1"/>
    <col min="7" max="16384" width="11.574218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spans="1:4" ht="12.75">
      <c r="A6" s="2" t="s">
        <v>4</v>
      </c>
      <c r="B6"/>
      <c r="D6" s="1" t="s">
        <v>5</v>
      </c>
    </row>
    <row r="7" spans="1:4" ht="12.75">
      <c r="A7" s="2" t="s">
        <v>6</v>
      </c>
      <c r="B7" s="3">
        <v>2.5</v>
      </c>
      <c r="D7" s="4" t="s">
        <v>7</v>
      </c>
    </row>
    <row r="8" spans="1:4" ht="12.75">
      <c r="A8" s="2" t="s">
        <v>8</v>
      </c>
      <c r="B8" s="3">
        <v>5</v>
      </c>
      <c r="D8" s="5" t="s">
        <v>9</v>
      </c>
    </row>
    <row r="9" spans="1:4" ht="12.75">
      <c r="A9" s="2" t="s">
        <v>10</v>
      </c>
      <c r="B9" s="3">
        <v>5</v>
      </c>
      <c r="D9" s="6" t="s">
        <v>11</v>
      </c>
    </row>
    <row r="10" spans="1:4" ht="12.75">
      <c r="A10" s="2" t="s">
        <v>12</v>
      </c>
      <c r="B10" s="3">
        <v>3</v>
      </c>
      <c r="D10" s="7" t="s">
        <v>13</v>
      </c>
    </row>
    <row r="11" spans="1:4" ht="12.75">
      <c r="A11" s="2" t="s">
        <v>14</v>
      </c>
      <c r="B11" s="3">
        <v>50</v>
      </c>
      <c r="D11" s="8" t="s">
        <v>15</v>
      </c>
    </row>
    <row r="12" spans="1:2" ht="12.75">
      <c r="A12" s="2" t="s">
        <v>16</v>
      </c>
      <c r="B12" s="3">
        <v>20</v>
      </c>
    </row>
    <row r="13" spans="1:2" ht="12.75">
      <c r="A13" s="2" t="s">
        <v>17</v>
      </c>
      <c r="B13" s="3">
        <v>20</v>
      </c>
    </row>
    <row r="14" ht="12.75">
      <c r="A14" s="2"/>
    </row>
    <row r="15" spans="1:2" ht="12.75">
      <c r="A15" s="2" t="s">
        <v>18</v>
      </c>
      <c r="B15" s="2"/>
    </row>
    <row r="16" spans="1:2" ht="12.75">
      <c r="A16" s="2" t="s">
        <v>19</v>
      </c>
      <c r="B16" s="6">
        <f>Vout/Vin</f>
        <v>0.5</v>
      </c>
    </row>
    <row r="17" spans="1:2" ht="12.75">
      <c r="A17" s="2" t="s">
        <v>20</v>
      </c>
      <c r="B17" s="9">
        <f>(Vin-Vout)*D/(Lo_H*1000000)</f>
        <v>0.5681818181818181</v>
      </c>
    </row>
    <row r="18" spans="1:2" ht="12.75">
      <c r="A18" s="2" t="s">
        <v>21</v>
      </c>
      <c r="B18" s="9">
        <f>Iout*0.8</f>
        <v>2.4000000000000004</v>
      </c>
    </row>
    <row r="19" spans="1:256" ht="12.75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" ht="12.75">
      <c r="A20" s="2"/>
      <c r="B20" s="10"/>
    </row>
    <row r="21" spans="1:2" ht="12.75">
      <c r="A21" s="2" t="s">
        <v>22</v>
      </c>
      <c r="B21" s="2"/>
    </row>
    <row r="22" spans="1:2" ht="12.75">
      <c r="A22" s="2" t="s">
        <v>23</v>
      </c>
      <c r="B22" s="11">
        <v>2.2E-06</v>
      </c>
    </row>
    <row r="23" spans="1:6" ht="12.75">
      <c r="A23" s="2" t="s">
        <v>24</v>
      </c>
      <c r="B23" s="11">
        <v>3</v>
      </c>
      <c r="F23" s="12"/>
    </row>
    <row r="24" spans="1:2" ht="12.75">
      <c r="A24" s="2" t="s">
        <v>25</v>
      </c>
      <c r="B24" s="11">
        <v>0.8</v>
      </c>
    </row>
    <row r="25" spans="1:2" ht="12.75">
      <c r="A25" s="2"/>
      <c r="B25" s="2"/>
    </row>
    <row r="26" spans="1:256" ht="12.75">
      <c r="A26" s="2" t="s">
        <v>26</v>
      </c>
      <c r="B26" s="2"/>
      <c r="C26"/>
      <c r="D26" s="1" t="s">
        <v>27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4" ht="12.75">
      <c r="A27" s="2" t="s">
        <v>28</v>
      </c>
      <c r="B27" s="6">
        <f>Iout*D*(1-D)/(Vin_pp_mV/1000)</f>
        <v>15</v>
      </c>
      <c r="C27" s="1" t="s">
        <v>29</v>
      </c>
      <c r="D27" s="13">
        <v>47</v>
      </c>
    </row>
    <row r="28" spans="1:3" ht="12.75">
      <c r="A28" s="2" t="s">
        <v>30</v>
      </c>
      <c r="B28" s="6">
        <f>Iout*SQRT(D*(1-D))</f>
        <v>1.5</v>
      </c>
      <c r="C28" s="1" t="s">
        <v>29</v>
      </c>
    </row>
    <row r="29" spans="1:2" ht="12.75">
      <c r="A29" s="2"/>
      <c r="B29" s="2"/>
    </row>
    <row r="30" spans="1:256" ht="12.75">
      <c r="A30" s="2" t="s">
        <v>31</v>
      </c>
      <c r="B30" s="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" ht="12.75">
      <c r="A31" s="2" t="s">
        <v>32</v>
      </c>
      <c r="B31" s="14">
        <f>I_inductor_ripple_amps/(8*(Vo_ripple_mV/1000-((I_inductor_ripple_amps)*Resr_mohms/1000)))</f>
        <v>3.881987577639751</v>
      </c>
      <c r="C31" s="1" t="s">
        <v>29</v>
      </c>
    </row>
    <row r="32" spans="1:3" ht="12.75">
      <c r="A32" s="2" t="s">
        <v>33</v>
      </c>
      <c r="B32" s="6">
        <f>Istep*Vfb*(Lo_H*1000000)*Vin/(4*Vout*(Vin-Vout)*Vo_tran/1000)</f>
        <v>42.24000000000001</v>
      </c>
      <c r="C32" s="1" t="s">
        <v>29</v>
      </c>
    </row>
    <row r="33" spans="1:4" ht="12.75">
      <c r="A33" s="2"/>
      <c r="B33" s="15"/>
      <c r="D33" s="1" t="s">
        <v>34</v>
      </c>
    </row>
    <row r="34" spans="1:4" ht="12.75">
      <c r="A34" s="2" t="s">
        <v>35</v>
      </c>
      <c r="B34"/>
      <c r="D34" s="16">
        <v>47</v>
      </c>
    </row>
    <row r="35" spans="1:4" ht="12.75">
      <c r="A35" s="2" t="s">
        <v>36</v>
      </c>
      <c r="B35"/>
      <c r="D35" s="16">
        <v>20</v>
      </c>
    </row>
    <row r="36" spans="1:4" ht="12.75">
      <c r="A36" s="2" t="s">
        <v>37</v>
      </c>
      <c r="B36"/>
      <c r="D36" s="16">
        <v>1</v>
      </c>
    </row>
    <row r="37" spans="1:4" ht="12.75">
      <c r="A37" s="2" t="s">
        <v>38</v>
      </c>
      <c r="B37"/>
      <c r="D37" s="6">
        <f>Co_esr_per_cap/nmbr_Co_caps</f>
        <v>20</v>
      </c>
    </row>
    <row r="38" spans="1:4" ht="12.75">
      <c r="A38" s="2" t="s">
        <v>39</v>
      </c>
      <c r="B38"/>
      <c r="D38" s="6">
        <f>Co_selected_uF*0.8</f>
        <v>37.6</v>
      </c>
    </row>
    <row r="39" spans="1:4" ht="12.75">
      <c r="A39" s="2"/>
      <c r="B39"/>
      <c r="D39" s="12"/>
    </row>
    <row r="40" spans="1:4" ht="12.75">
      <c r="A40" s="2"/>
      <c r="B40"/>
      <c r="D40" s="12"/>
    </row>
    <row r="41" spans="1:4" ht="12.75">
      <c r="A41" s="2" t="s">
        <v>40</v>
      </c>
      <c r="B41"/>
      <c r="D41" s="12"/>
    </row>
    <row r="42" spans="1:4" ht="12.75">
      <c r="A42" s="2"/>
      <c r="B42"/>
      <c r="D42" s="12"/>
    </row>
    <row r="43" spans="1:4" ht="12.75">
      <c r="A43" s="2" t="s">
        <v>41</v>
      </c>
      <c r="B43"/>
      <c r="D43" s="12"/>
    </row>
    <row r="44" spans="1:4" ht="12.75">
      <c r="A44" s="2" t="s">
        <v>42</v>
      </c>
      <c r="B44"/>
      <c r="D44" s="12"/>
    </row>
    <row r="45" spans="1:4" ht="12.75">
      <c r="A45" s="2" t="s">
        <v>43</v>
      </c>
      <c r="B45"/>
      <c r="D45" s="12"/>
    </row>
    <row r="46" spans="1:4" ht="12.75">
      <c r="A46" s="2" t="s">
        <v>44</v>
      </c>
      <c r="B46"/>
      <c r="D46" s="12"/>
    </row>
    <row r="47" spans="1:4" ht="12.75">
      <c r="A47" s="2" t="s">
        <v>45</v>
      </c>
      <c r="B47"/>
      <c r="D47" s="12"/>
    </row>
    <row r="48" spans="1:4" ht="12.75">
      <c r="A48" s="2"/>
      <c r="B48"/>
      <c r="D48" s="12"/>
    </row>
    <row r="49" spans="1:4" ht="12.75">
      <c r="A49" s="2" t="s">
        <v>46</v>
      </c>
      <c r="B49"/>
      <c r="D49" s="12"/>
    </row>
    <row r="50" spans="1:4" ht="12.75">
      <c r="A50" s="2" t="s">
        <v>47</v>
      </c>
      <c r="B50"/>
      <c r="D50" s="12"/>
    </row>
    <row r="51" spans="1:4" ht="12.75">
      <c r="A51" s="2"/>
      <c r="B51"/>
      <c r="D51" s="12"/>
    </row>
    <row r="52" spans="1:4" ht="12.75">
      <c r="A52" s="2" t="s">
        <v>48</v>
      </c>
      <c r="B52"/>
      <c r="D52" s="12"/>
    </row>
    <row r="53" spans="1:4" ht="12.75">
      <c r="A53" s="2" t="s">
        <v>49</v>
      </c>
      <c r="B53"/>
      <c r="D53" s="12"/>
    </row>
    <row r="54" spans="1:4" ht="12.75">
      <c r="A54" s="2"/>
      <c r="B54"/>
      <c r="D54" s="12"/>
    </row>
    <row r="55" spans="1:4" ht="12.75">
      <c r="A55" s="2" t="s">
        <v>50</v>
      </c>
      <c r="B55"/>
      <c r="D55" s="12"/>
    </row>
    <row r="56" spans="1:4" ht="12.75">
      <c r="A56" s="2"/>
      <c r="B56"/>
      <c r="D56" s="12"/>
    </row>
    <row r="57" ht="12.75">
      <c r="A57" s="2"/>
    </row>
    <row r="58" ht="12.75">
      <c r="A58" s="2" t="s">
        <v>51</v>
      </c>
    </row>
    <row r="59" spans="1:2" ht="12.75">
      <c r="A59" s="2" t="s">
        <v>52</v>
      </c>
      <c r="B59" s="17">
        <f>1/(2*PI()*SQRT(Lo_H*(Co_uF/1000000)))</f>
        <v>17499.065984533285</v>
      </c>
    </row>
    <row r="60" spans="1:4" ht="12.75">
      <c r="A60" s="2" t="s">
        <v>53</v>
      </c>
      <c r="B60" s="17">
        <f>1/(2*PI()*(ESR_co_total_mohms/1000)*(Co_uF/1000000))</f>
        <v>211642.21155837146</v>
      </c>
      <c r="D60" s="1" t="s">
        <v>54</v>
      </c>
    </row>
    <row r="61" spans="1:4" ht="12.75">
      <c r="A61" s="2" t="s">
        <v>55</v>
      </c>
      <c r="B61" s="17">
        <f>(7.5*(Lo_H/1000000)*Co_uF/Vin_max)*1000000000000</f>
        <v>124.08</v>
      </c>
      <c r="C61" s="1" t="s">
        <v>29</v>
      </c>
      <c r="D61" s="18">
        <v>100</v>
      </c>
    </row>
    <row r="62" spans="1:4" ht="12.75">
      <c r="A62" s="2" t="s">
        <v>56</v>
      </c>
      <c r="B62" s="17">
        <f>1/(2*PI()*(Ccomp_pF_actual/1000000000000)*Fesr)</f>
        <v>7520</v>
      </c>
      <c r="D62" s="18">
        <v>5600</v>
      </c>
    </row>
    <row r="63" spans="1:4" ht="12.75">
      <c r="A63" s="2" t="s">
        <v>57</v>
      </c>
      <c r="B63" s="17">
        <f>1/(2*PI()*(Ccomp_pF_actual/1000000000000)*Flc)</f>
        <v>90950.53600721658</v>
      </c>
      <c r="D63" s="18">
        <v>102000</v>
      </c>
    </row>
    <row r="64" ht="12.75">
      <c r="A64" s="2"/>
    </row>
    <row r="65" spans="1:6" ht="12.75">
      <c r="A65" s="2" t="s">
        <v>58</v>
      </c>
      <c r="D65" s="1" t="s">
        <v>59</v>
      </c>
      <c r="E65"/>
      <c r="F65" s="1" t="s">
        <v>60</v>
      </c>
    </row>
    <row r="66" spans="1:6" ht="12.75">
      <c r="A66" s="2" t="s">
        <v>61</v>
      </c>
      <c r="B66"/>
      <c r="D66" s="17">
        <f>0.8*Rfbt_ohms_actual/(Vout-Vfb)</f>
        <v>48000</v>
      </c>
      <c r="F66" s="19">
        <v>48000</v>
      </c>
    </row>
    <row r="68" ht="12.75">
      <c r="F68" s="1" t="s">
        <v>62</v>
      </c>
    </row>
    <row r="69" ht="12.75">
      <c r="F69" s="20">
        <f>0.8*(Rfbt_ohms_actual+Rfbb_ohms_actual)/Rfbb_ohms_actual</f>
        <v>2.5</v>
      </c>
    </row>
  </sheetData>
  <sheetProtection sheet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 Brunelle</cp:lastModifiedBy>
  <dcterms:created xsi:type="dcterms:W3CDTF">2010-11-07T21:32:00Z</dcterms:created>
  <dcterms:modified xsi:type="dcterms:W3CDTF">2013-08-28T18:01:02Z</dcterms:modified>
  <cp:category/>
  <cp:version/>
  <cp:contentType/>
  <cp:contentStatus/>
  <cp:revision>28</cp:revision>
</cp:coreProperties>
</file>