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0" windowWidth="10005" windowHeight="7440"/>
  </bookViews>
  <sheets>
    <sheet name="AMC1301-Q1 Without R3prime" sheetId="12" r:id="rId1"/>
    <sheet name="AMC1301-Q1 With R3prime" sheetId="13" r:id="rId2"/>
  </sheets>
  <calcPr calcId="145621"/>
</workbook>
</file>

<file path=xl/calcChain.xml><?xml version="1.0" encoding="utf-8"?>
<calcChain xmlns="http://schemas.openxmlformats.org/spreadsheetml/2006/main">
  <c r="E14" i="13" l="1"/>
  <c r="E13" i="13"/>
  <c r="D13" i="13"/>
  <c r="E11" i="13"/>
  <c r="E20" i="13" s="1"/>
  <c r="E24" i="13" s="1"/>
  <c r="E10" i="13"/>
  <c r="E9" i="13"/>
  <c r="E8" i="13"/>
  <c r="E7" i="13"/>
  <c r="E19" i="13" s="1"/>
  <c r="E23" i="13" s="1"/>
  <c r="E6" i="13"/>
  <c r="E18" i="13" s="1"/>
  <c r="E22" i="13" s="1"/>
  <c r="D13" i="12"/>
  <c r="D15" i="12"/>
  <c r="E17" i="13" l="1"/>
  <c r="E21" i="13" s="1"/>
  <c r="E15" i="12"/>
  <c r="E18" i="12"/>
  <c r="E19" i="12"/>
  <c r="E16" i="12"/>
  <c r="E17" i="12" l="1"/>
  <c r="E21" i="12" s="1"/>
  <c r="E20" i="12"/>
  <c r="E14" i="12"/>
  <c r="E13" i="12"/>
  <c r="E6" i="12"/>
  <c r="E11" i="12" l="1"/>
  <c r="E10" i="12"/>
  <c r="E9" i="12"/>
  <c r="E7" i="12"/>
  <c r="E8" i="12"/>
  <c r="E23" i="12" l="1"/>
  <c r="E24" i="12"/>
  <c r="E22" i="12"/>
</calcChain>
</file>

<file path=xl/sharedStrings.xml><?xml version="1.0" encoding="utf-8"?>
<sst xmlns="http://schemas.openxmlformats.org/spreadsheetml/2006/main" count="166" uniqueCount="51">
  <si>
    <t>Specifications</t>
  </si>
  <si>
    <t>Unit</t>
  </si>
  <si>
    <t>Comment</t>
  </si>
  <si>
    <t>Gain error</t>
  </si>
  <si>
    <t>mV</t>
  </si>
  <si>
    <t>Gain drift</t>
  </si>
  <si>
    <t>Offset error</t>
  </si>
  <si>
    <t>Offset drift</t>
  </si>
  <si>
    <t>INL</t>
  </si>
  <si>
    <t>Total Error (mV)</t>
  </si>
  <si>
    <t>Total Error (%)</t>
  </si>
  <si>
    <t>%</t>
  </si>
  <si>
    <t>INL Drift</t>
  </si>
  <si>
    <t>max</t>
  </si>
  <si>
    <t>typ</t>
  </si>
  <si>
    <t>Max/Typ</t>
  </si>
  <si>
    <r>
      <t>50 ppm/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</si>
  <si>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1 ppm/°C</t>
  </si>
  <si>
    <t>Datasheet Spec</t>
  </si>
  <si>
    <t>Root-sum-square (RSS) Method</t>
  </si>
  <si>
    <t>Worst-Case Error in mV</t>
  </si>
  <si>
    <t>Worst-Case Error in % of FS</t>
  </si>
  <si>
    <t>Total Error after offset cal (mV)</t>
  </si>
  <si>
    <t>Total Error after offset and 2-point gain calibration (mV)</t>
  </si>
  <si>
    <t>Total Error after offset cal (%)</t>
  </si>
  <si>
    <t>Total Error after offset and 2-point gain cal (%)</t>
  </si>
  <si>
    <t>Total Error after offset and 2-point gain cal over temperature (mV)</t>
  </si>
  <si>
    <t>Total Error after offset and 2-point gain cal over temperature (%)</t>
  </si>
  <si>
    <r>
      <t>Worst-Case Drift from 25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 to 125°C, Worst Case = 6σ of Typical</t>
    </r>
  </si>
  <si>
    <r>
      <t>AMC1301-Q1 Worst-Case Error Across Temperature (-40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 to +125°C) at VIN= +FS (full-scale) = 250 mV</t>
    </r>
  </si>
  <si>
    <t>3 µV/°C</t>
  </si>
  <si>
    <t>Offset Error Rdivider</t>
  </si>
  <si>
    <t>Gain Error Rdivider</t>
  </si>
  <si>
    <t>Rdivider Impedance</t>
  </si>
  <si>
    <t xml:space="preserve">+Fs (V) = </t>
  </si>
  <si>
    <t>GE Rdivider Drift</t>
  </si>
  <si>
    <t>Offset Rdivider Drift</t>
  </si>
  <si>
    <t>Note that all errors are input referred to the FS input value in cell F3</t>
  </si>
  <si>
    <t>This assumes the circuit does not include R3' which eliminates the offset errors</t>
  </si>
  <si>
    <t xml:space="preserve">Equivalent impedance (Ω) of the resistor divider </t>
  </si>
  <si>
    <t>Calculation from datasheet:  GE = 1-(12500/(12500+Rdivider))</t>
  </si>
  <si>
    <t>Drift of the internal resistance which impacts the GE</t>
  </si>
  <si>
    <t>-</t>
  </si>
  <si>
    <t>Ω</t>
  </si>
  <si>
    <t>Offset from bias current and divider resistance (Rdivider * Ibias)</t>
  </si>
  <si>
    <t>Offset drift from ibias drift due to input resistance drift</t>
  </si>
  <si>
    <t>Calculation from datasheet:  GE = Rdivider/Rin (18k)</t>
  </si>
  <si>
    <t xml:space="preserve"> </t>
  </si>
  <si>
    <t>This assumes the circuit includes R3' which removes the offset term associated with the resistor divider</t>
  </si>
  <si>
    <t>N/A</t>
  </si>
  <si>
    <t>R3' cancels the offset from the resistor 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</si>
</sst>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" xfId="0" applyFont="1" applyFill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5" xfId="0" applyFont="1" applyFill="1" applyBorder="1"/>
    <xf numFmtId="10" fontId="0" fillId="2" borderId="3" xfId="0" applyNumberFormat="1" applyFont="1" applyFill="1" applyBorder="1" applyAlignment="1">
      <alignment horizontal="center"/>
    </xf>
    <xf numFmtId="0" fontId="0" fillId="4" borderId="14" xfId="0" applyFont="1" applyFill="1" applyBorder="1"/>
    <xf numFmtId="10" fontId="0" fillId="4" borderId="1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3" xfId="0" applyFont="1" applyFill="1" applyBorder="1"/>
    <xf numFmtId="164" fontId="0" fillId="4" borderId="7" xfId="0" applyNumberFormat="1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15" xfId="0" applyFont="1" applyFill="1" applyBorder="1"/>
    <xf numFmtId="0" fontId="0" fillId="5" borderId="14" xfId="0" applyFont="1" applyFill="1" applyBorder="1"/>
    <xf numFmtId="0" fontId="0" fillId="5" borderId="1" xfId="0" applyFont="1" applyFill="1" applyBorder="1" applyAlignment="1">
      <alignment horizontal="center"/>
    </xf>
    <xf numFmtId="164" fontId="0" fillId="5" borderId="1" xfId="0" applyNumberFormat="1" applyFont="1" applyFill="1" applyBorder="1" applyAlignment="1">
      <alignment horizontal="center"/>
    </xf>
    <xf numFmtId="0" fontId="0" fillId="2" borderId="16" xfId="0" applyFont="1" applyFill="1" applyBorder="1"/>
    <xf numFmtId="10" fontId="0" fillId="2" borderId="9" xfId="0" applyNumberFormat="1" applyFont="1" applyFill="1" applyBorder="1" applyAlignment="1">
      <alignment horizontal="center"/>
    </xf>
    <xf numFmtId="0" fontId="0" fillId="5" borderId="13" xfId="0" applyFont="1" applyFill="1" applyBorder="1"/>
    <xf numFmtId="0" fontId="0" fillId="5" borderId="7" xfId="0" applyFont="1" applyFill="1" applyBorder="1" applyAlignment="1">
      <alignment horizontal="center"/>
    </xf>
    <xf numFmtId="164" fontId="0" fillId="5" borderId="7" xfId="0" applyNumberFormat="1" applyFont="1" applyFill="1" applyBorder="1" applyAlignment="1">
      <alignment horizontal="center"/>
    </xf>
    <xf numFmtId="0" fontId="0" fillId="5" borderId="15" xfId="0" applyFont="1" applyFill="1" applyBorder="1"/>
    <xf numFmtId="0" fontId="0" fillId="5" borderId="3" xfId="0" applyFont="1" applyFill="1" applyBorder="1" applyAlignment="1">
      <alignment horizontal="center"/>
    </xf>
    <xf numFmtId="164" fontId="0" fillId="5" borderId="3" xfId="0" applyNumberFormat="1" applyFont="1" applyFill="1" applyBorder="1" applyAlignment="1">
      <alignment horizontal="center"/>
    </xf>
    <xf numFmtId="10" fontId="0" fillId="4" borderId="7" xfId="0" applyNumberFormat="1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164" fontId="0" fillId="4" borderId="3" xfId="0" applyNumberFormat="1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right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5" fontId="0" fillId="4" borderId="3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0" fillId="5" borderId="7" xfId="0" applyFont="1" applyFill="1" applyBorder="1" applyAlignment="1">
      <alignment horizontal="left"/>
    </xf>
    <xf numFmtId="0" fontId="0" fillId="5" borderId="8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left"/>
    </xf>
    <xf numFmtId="0" fontId="0" fillId="3" borderId="11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showGridLines="0" tabSelected="1" zoomScale="110" zoomScaleNormal="110" workbookViewId="0">
      <selection activeCell="D31" sqref="D31"/>
    </sheetView>
  </sheetViews>
  <sheetFormatPr defaultRowHeight="15" x14ac:dyDescent="0.25"/>
  <cols>
    <col min="2" max="2" width="61.85546875" customWidth="1"/>
    <col min="3" max="3" width="10" customWidth="1"/>
    <col min="4" max="4" width="13.5703125" customWidth="1"/>
    <col min="5" max="5" width="31.85546875" customWidth="1"/>
    <col min="6" max="6" width="7.140625" customWidth="1"/>
    <col min="7" max="7" width="15.85546875" customWidth="1"/>
    <col min="8" max="8" width="1.85546875" bestFit="1" customWidth="1"/>
    <col min="10" max="10" width="43.28515625" customWidth="1"/>
  </cols>
  <sheetData>
    <row r="1" spans="2:10" x14ac:dyDescent="0.25">
      <c r="B1" t="s">
        <v>37</v>
      </c>
    </row>
    <row r="2" spans="2:10" ht="15.75" thickBot="1" x14ac:dyDescent="0.3">
      <c r="B2" t="s">
        <v>38</v>
      </c>
    </row>
    <row r="3" spans="2:10" ht="15.75" thickBot="1" x14ac:dyDescent="0.3">
      <c r="B3" s="52" t="s">
        <v>29</v>
      </c>
      <c r="C3" s="53"/>
      <c r="D3" s="53"/>
      <c r="E3" s="53"/>
      <c r="F3" s="53"/>
      <c r="G3" s="53"/>
      <c r="H3" s="53"/>
      <c r="I3" s="53"/>
      <c r="J3" s="54"/>
    </row>
    <row r="4" spans="2:10" thickBot="1" x14ac:dyDescent="0.4">
      <c r="B4" s="1"/>
      <c r="C4" s="2"/>
      <c r="D4" s="2"/>
      <c r="E4" s="32" t="s">
        <v>34</v>
      </c>
      <c r="F4" s="32">
        <v>0.25</v>
      </c>
      <c r="G4" s="55"/>
      <c r="H4" s="55"/>
      <c r="I4" s="55"/>
      <c r="J4" s="56"/>
    </row>
    <row r="5" spans="2:10" thickBot="1" x14ac:dyDescent="0.4">
      <c r="B5" s="33" t="s">
        <v>0</v>
      </c>
      <c r="C5" s="34" t="s">
        <v>15</v>
      </c>
      <c r="D5" s="34" t="s">
        <v>18</v>
      </c>
      <c r="E5" s="35" t="s">
        <v>19</v>
      </c>
      <c r="F5" s="2" t="s">
        <v>1</v>
      </c>
      <c r="G5" s="57" t="s">
        <v>2</v>
      </c>
      <c r="H5" s="57"/>
      <c r="I5" s="57"/>
      <c r="J5" s="58"/>
    </row>
    <row r="6" spans="2:10" ht="14.45" x14ac:dyDescent="0.35">
      <c r="B6" s="14" t="s">
        <v>3</v>
      </c>
      <c r="C6" s="30" t="s">
        <v>13</v>
      </c>
      <c r="D6" s="29">
        <v>3.0000000000000001E-3</v>
      </c>
      <c r="E6" s="15">
        <f>(D6*F4)*1000</f>
        <v>0.75</v>
      </c>
      <c r="F6" s="30" t="s">
        <v>4</v>
      </c>
      <c r="G6" s="59"/>
      <c r="H6" s="59"/>
      <c r="I6" s="59"/>
      <c r="J6" s="60"/>
    </row>
    <row r="7" spans="2:10" x14ac:dyDescent="0.25">
      <c r="B7" s="10" t="s">
        <v>5</v>
      </c>
      <c r="C7" s="13" t="s">
        <v>13</v>
      </c>
      <c r="D7" s="13" t="s">
        <v>16</v>
      </c>
      <c r="E7" s="12">
        <f>(100)*50*10^-6*F4*10^3</f>
        <v>1.25</v>
      </c>
      <c r="F7" s="13" t="s">
        <v>4</v>
      </c>
      <c r="G7" s="46" t="s">
        <v>28</v>
      </c>
      <c r="H7" s="46"/>
      <c r="I7" s="46"/>
      <c r="J7" s="47"/>
    </row>
    <row r="8" spans="2:10" ht="14.45" x14ac:dyDescent="0.35">
      <c r="B8" s="10" t="s">
        <v>6</v>
      </c>
      <c r="C8" s="13" t="s">
        <v>13</v>
      </c>
      <c r="D8" s="13">
        <v>0.2</v>
      </c>
      <c r="E8" s="12">
        <f>D8</f>
        <v>0.2</v>
      </c>
      <c r="F8" s="13" t="s">
        <v>4</v>
      </c>
      <c r="G8" s="44"/>
      <c r="H8" s="44"/>
      <c r="I8" s="44"/>
      <c r="J8" s="45"/>
    </row>
    <row r="9" spans="2:10" x14ac:dyDescent="0.25">
      <c r="B9" s="10" t="s">
        <v>7</v>
      </c>
      <c r="C9" s="13" t="s">
        <v>14</v>
      </c>
      <c r="D9" s="13" t="s">
        <v>30</v>
      </c>
      <c r="E9" s="12">
        <f>3*100*10^-3</f>
        <v>0.3</v>
      </c>
      <c r="F9" s="13" t="s">
        <v>4</v>
      </c>
      <c r="G9" s="46" t="s">
        <v>28</v>
      </c>
      <c r="H9" s="46"/>
      <c r="I9" s="46"/>
      <c r="J9" s="47"/>
    </row>
    <row r="10" spans="2:10" x14ac:dyDescent="0.25">
      <c r="B10" s="10" t="s">
        <v>8</v>
      </c>
      <c r="C10" s="13" t="s">
        <v>13</v>
      </c>
      <c r="D10" s="11">
        <v>2.9999999999999997E-4</v>
      </c>
      <c r="E10" s="12">
        <f>(0.0003*F4)*1000</f>
        <v>7.4999999999999997E-2</v>
      </c>
      <c r="F10" s="13" t="s">
        <v>4</v>
      </c>
      <c r="G10" s="46"/>
      <c r="H10" s="46"/>
      <c r="I10" s="46"/>
      <c r="J10" s="47"/>
    </row>
    <row r="11" spans="2:10" ht="15.75" thickBot="1" x14ac:dyDescent="0.3">
      <c r="B11" s="17" t="s">
        <v>12</v>
      </c>
      <c r="C11" s="16" t="s">
        <v>14</v>
      </c>
      <c r="D11" s="16" t="s">
        <v>17</v>
      </c>
      <c r="E11" s="31">
        <f>(100)*6*10^-6*F4*10^3</f>
        <v>0.15</v>
      </c>
      <c r="F11" s="16" t="s">
        <v>4</v>
      </c>
      <c r="G11" s="48" t="s">
        <v>28</v>
      </c>
      <c r="H11" s="48"/>
      <c r="I11" s="48"/>
      <c r="J11" s="49"/>
    </row>
    <row r="12" spans="2:10" ht="15.75" thickBot="1" x14ac:dyDescent="0.3">
      <c r="B12" s="17" t="s">
        <v>33</v>
      </c>
      <c r="C12" s="16"/>
      <c r="D12" s="16">
        <v>1580</v>
      </c>
      <c r="E12" s="31" t="s">
        <v>42</v>
      </c>
      <c r="F12" s="16" t="s">
        <v>43</v>
      </c>
      <c r="G12" s="48" t="s">
        <v>39</v>
      </c>
      <c r="H12" s="48"/>
      <c r="I12" s="48"/>
      <c r="J12" s="49"/>
    </row>
    <row r="13" spans="2:10" ht="15.75" thickBot="1" x14ac:dyDescent="0.3">
      <c r="B13" s="17" t="s">
        <v>32</v>
      </c>
      <c r="C13" s="16"/>
      <c r="D13" s="38">
        <f>D12/18000</f>
        <v>8.7777777777777774E-2</v>
      </c>
      <c r="E13" s="31">
        <f>D13*F4*1000</f>
        <v>21.944444444444443</v>
      </c>
      <c r="F13" s="16" t="s">
        <v>4</v>
      </c>
      <c r="G13" s="48" t="s">
        <v>46</v>
      </c>
      <c r="H13" s="48"/>
      <c r="I13" s="48"/>
      <c r="J13" s="49"/>
    </row>
    <row r="14" spans="2:10" ht="15.75" thickBot="1" x14ac:dyDescent="0.3">
      <c r="B14" s="17" t="s">
        <v>35</v>
      </c>
      <c r="C14" s="16"/>
      <c r="D14" s="36" t="s">
        <v>16</v>
      </c>
      <c r="E14" s="12">
        <f>(100)*50*10^-6*F4*10^3</f>
        <v>1.25</v>
      </c>
      <c r="F14" s="16" t="s">
        <v>4</v>
      </c>
      <c r="G14" s="48" t="s">
        <v>41</v>
      </c>
      <c r="H14" s="48"/>
      <c r="I14" s="48"/>
      <c r="J14" s="49"/>
    </row>
    <row r="15" spans="2:10" ht="15.75" thickBot="1" x14ac:dyDescent="0.3">
      <c r="B15" s="17" t="s">
        <v>31</v>
      </c>
      <c r="C15" s="16"/>
      <c r="D15" s="38">
        <f>D12*0.000032/F4</f>
        <v>0.20224</v>
      </c>
      <c r="E15" s="31">
        <f>D15*F4*1000</f>
        <v>50.56</v>
      </c>
      <c r="F15" s="16" t="s">
        <v>4</v>
      </c>
      <c r="G15" s="48" t="s">
        <v>44</v>
      </c>
      <c r="H15" s="48"/>
      <c r="I15" s="48"/>
      <c r="J15" s="49"/>
    </row>
    <row r="16" spans="2:10" ht="15.75" thickBot="1" x14ac:dyDescent="0.3">
      <c r="B16" s="17" t="s">
        <v>36</v>
      </c>
      <c r="C16" s="16"/>
      <c r="D16" s="37" t="s">
        <v>16</v>
      </c>
      <c r="E16" s="12">
        <f>(100)*50*10^-6*F4*10^3</f>
        <v>1.25</v>
      </c>
      <c r="F16" s="16" t="s">
        <v>4</v>
      </c>
      <c r="G16" s="46" t="s">
        <v>45</v>
      </c>
      <c r="H16" s="46"/>
      <c r="I16" s="46"/>
      <c r="J16" s="47"/>
    </row>
    <row r="17" spans="2:10" x14ac:dyDescent="0.25">
      <c r="B17" s="23" t="s">
        <v>9</v>
      </c>
      <c r="C17" s="24" t="s">
        <v>4</v>
      </c>
      <c r="D17" s="24"/>
      <c r="E17" s="25">
        <f>SQRT(SUMSQ(E6:E16))</f>
        <v>55.165934841850628</v>
      </c>
      <c r="F17" s="24" t="s">
        <v>4</v>
      </c>
      <c r="G17" s="50" t="s">
        <v>20</v>
      </c>
      <c r="H17" s="50"/>
      <c r="I17" s="50"/>
      <c r="J17" s="51"/>
    </row>
    <row r="18" spans="2:10" x14ac:dyDescent="0.25">
      <c r="B18" s="18" t="s">
        <v>22</v>
      </c>
      <c r="C18" s="19" t="s">
        <v>4</v>
      </c>
      <c r="D18" s="19"/>
      <c r="E18" s="20">
        <f>SQRT(SUMSQ(E6,E7,E9,E10,E11,E13,E14,E16))</f>
        <v>22.066417175774333</v>
      </c>
      <c r="F18" s="19" t="s">
        <v>4</v>
      </c>
      <c r="G18" s="69" t="s">
        <v>20</v>
      </c>
      <c r="H18" s="69"/>
      <c r="I18" s="69"/>
      <c r="J18" s="70"/>
    </row>
    <row r="19" spans="2:10" x14ac:dyDescent="0.25">
      <c r="B19" s="18" t="s">
        <v>23</v>
      </c>
      <c r="C19" s="19" t="s">
        <v>4</v>
      </c>
      <c r="D19" s="19"/>
      <c r="E19" s="20">
        <f>SQRT(SUMSQ(E7,E9,E10,E11,E14,E16))</f>
        <v>2.1921735788937884</v>
      </c>
      <c r="F19" s="19" t="s">
        <v>4</v>
      </c>
      <c r="G19" s="69" t="s">
        <v>20</v>
      </c>
      <c r="H19" s="69"/>
      <c r="I19" s="69"/>
      <c r="J19" s="70"/>
    </row>
    <row r="20" spans="2:10" ht="15.75" thickBot="1" x14ac:dyDescent="0.3">
      <c r="B20" s="26" t="s">
        <v>26</v>
      </c>
      <c r="C20" s="27" t="s">
        <v>11</v>
      </c>
      <c r="D20" s="27"/>
      <c r="E20" s="28">
        <f>SQRT(SUMSQ(E11,E10))</f>
        <v>0.16770509831248423</v>
      </c>
      <c r="F20" s="27" t="s">
        <v>4</v>
      </c>
      <c r="G20" s="63" t="s">
        <v>21</v>
      </c>
      <c r="H20" s="63"/>
      <c r="I20" s="63"/>
      <c r="J20" s="64"/>
    </row>
    <row r="21" spans="2:10" x14ac:dyDescent="0.25">
      <c r="B21" s="21" t="s">
        <v>10</v>
      </c>
      <c r="C21" s="3" t="s">
        <v>11</v>
      </c>
      <c r="D21" s="3"/>
      <c r="E21" s="22">
        <f>E17/(F4*10^3)</f>
        <v>0.22066373936740252</v>
      </c>
      <c r="F21" s="3" t="s">
        <v>11</v>
      </c>
      <c r="G21" s="65" t="s">
        <v>21</v>
      </c>
      <c r="H21" s="65"/>
      <c r="I21" s="65"/>
      <c r="J21" s="66"/>
    </row>
    <row r="22" spans="2:10" x14ac:dyDescent="0.25">
      <c r="B22" s="4" t="s">
        <v>24</v>
      </c>
      <c r="C22" s="5" t="s">
        <v>11</v>
      </c>
      <c r="D22" s="5"/>
      <c r="E22" s="6">
        <f>E18/($F$4*10^3)</f>
        <v>8.8265668703097336E-2</v>
      </c>
      <c r="F22" s="5" t="s">
        <v>11</v>
      </c>
      <c r="G22" s="67" t="s">
        <v>21</v>
      </c>
      <c r="H22" s="67"/>
      <c r="I22" s="67"/>
      <c r="J22" s="68"/>
    </row>
    <row r="23" spans="2:10" x14ac:dyDescent="0.25">
      <c r="B23" s="4" t="s">
        <v>25</v>
      </c>
      <c r="C23" s="5" t="s">
        <v>11</v>
      </c>
      <c r="D23" s="5"/>
      <c r="E23" s="6">
        <f>E19/($F$4*10^3)</f>
        <v>8.7686943155751533E-3</v>
      </c>
      <c r="F23" s="5" t="s">
        <v>11</v>
      </c>
      <c r="G23" s="67" t="s">
        <v>21</v>
      </c>
      <c r="H23" s="67"/>
      <c r="I23" s="67"/>
      <c r="J23" s="68"/>
    </row>
    <row r="24" spans="2:10" ht="15.75" thickBot="1" x14ac:dyDescent="0.3">
      <c r="B24" s="8" t="s">
        <v>27</v>
      </c>
      <c r="C24" s="7" t="s">
        <v>11</v>
      </c>
      <c r="D24" s="7"/>
      <c r="E24" s="9">
        <f>E20/($F$4*10^3)</f>
        <v>6.7082039324993688E-4</v>
      </c>
      <c r="F24" s="7" t="s">
        <v>11</v>
      </c>
      <c r="G24" s="61" t="s">
        <v>21</v>
      </c>
      <c r="H24" s="61"/>
      <c r="I24" s="61"/>
      <c r="J24" s="62"/>
    </row>
  </sheetData>
  <mergeCells count="22">
    <mergeCell ref="G24:J24"/>
    <mergeCell ref="G12:J12"/>
    <mergeCell ref="G20:J20"/>
    <mergeCell ref="G21:J21"/>
    <mergeCell ref="G22:J22"/>
    <mergeCell ref="G23:J23"/>
    <mergeCell ref="G14:J14"/>
    <mergeCell ref="G19:J19"/>
    <mergeCell ref="G18:J18"/>
    <mergeCell ref="B3:J3"/>
    <mergeCell ref="G4:J4"/>
    <mergeCell ref="G5:J5"/>
    <mergeCell ref="G6:J6"/>
    <mergeCell ref="G7:J7"/>
    <mergeCell ref="G8:J8"/>
    <mergeCell ref="G9:J9"/>
    <mergeCell ref="G10:J10"/>
    <mergeCell ref="G11:J11"/>
    <mergeCell ref="G17:J17"/>
    <mergeCell ref="G13:J13"/>
    <mergeCell ref="G15:J15"/>
    <mergeCell ref="G16:J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120" zoomScaleNormal="120" workbookViewId="0">
      <selection activeCell="M16" sqref="M16"/>
    </sheetView>
  </sheetViews>
  <sheetFormatPr defaultRowHeight="15" x14ac:dyDescent="0.25"/>
  <cols>
    <col min="2" max="2" width="61.42578125" customWidth="1"/>
    <col min="3" max="3" width="8.7109375" bestFit="1" customWidth="1"/>
    <col min="4" max="4" width="14.7109375" bestFit="1" customWidth="1"/>
    <col min="5" max="5" width="33.85546875" customWidth="1"/>
    <col min="6" max="6" width="10.7109375" customWidth="1"/>
    <col min="10" max="10" width="34.5703125" customWidth="1"/>
  </cols>
  <sheetData>
    <row r="1" spans="1:10" x14ac:dyDescent="0.25">
      <c r="A1" t="s">
        <v>47</v>
      </c>
      <c r="B1" t="s">
        <v>37</v>
      </c>
    </row>
    <row r="2" spans="1:10" ht="15.75" thickBot="1" x14ac:dyDescent="0.3">
      <c r="B2" t="s">
        <v>48</v>
      </c>
    </row>
    <row r="3" spans="1:10" ht="15.75" thickBot="1" x14ac:dyDescent="0.3">
      <c r="B3" s="52" t="s">
        <v>29</v>
      </c>
      <c r="C3" s="53"/>
      <c r="D3" s="53"/>
      <c r="E3" s="53"/>
      <c r="F3" s="53"/>
      <c r="G3" s="53"/>
      <c r="H3" s="53"/>
      <c r="I3" s="53"/>
      <c r="J3" s="54"/>
    </row>
    <row r="4" spans="1:10" ht="15.75" thickBot="1" x14ac:dyDescent="0.3">
      <c r="B4" s="1"/>
      <c r="C4" s="39"/>
      <c r="D4" s="39"/>
      <c r="E4" s="32" t="s">
        <v>34</v>
      </c>
      <c r="F4" s="32">
        <v>0.25</v>
      </c>
      <c r="G4" s="55"/>
      <c r="H4" s="55"/>
      <c r="I4" s="55"/>
      <c r="J4" s="56"/>
    </row>
    <row r="5" spans="1:10" ht="15.75" thickBot="1" x14ac:dyDescent="0.3">
      <c r="B5" s="42" t="s">
        <v>0</v>
      </c>
      <c r="C5" s="43" t="s">
        <v>15</v>
      </c>
      <c r="D5" s="43" t="s">
        <v>18</v>
      </c>
      <c r="E5" s="35" t="s">
        <v>19</v>
      </c>
      <c r="F5" s="35" t="s">
        <v>1</v>
      </c>
      <c r="G5" s="71" t="s">
        <v>2</v>
      </c>
      <c r="H5" s="72"/>
      <c r="I5" s="72"/>
      <c r="J5" s="73"/>
    </row>
    <row r="6" spans="1:10" x14ac:dyDescent="0.25">
      <c r="B6" s="14" t="s">
        <v>3</v>
      </c>
      <c r="C6" s="40" t="s">
        <v>13</v>
      </c>
      <c r="D6" s="29">
        <v>3.0000000000000001E-3</v>
      </c>
      <c r="E6" s="15">
        <f>(D6*F4)*1000</f>
        <v>0.75</v>
      </c>
      <c r="F6" s="40" t="s">
        <v>4</v>
      </c>
      <c r="G6" s="59"/>
      <c r="H6" s="59"/>
      <c r="I6" s="59"/>
      <c r="J6" s="60"/>
    </row>
    <row r="7" spans="1:10" x14ac:dyDescent="0.25">
      <c r="B7" s="10" t="s">
        <v>5</v>
      </c>
      <c r="C7" s="41" t="s">
        <v>13</v>
      </c>
      <c r="D7" s="41" t="s">
        <v>16</v>
      </c>
      <c r="E7" s="12">
        <f>(100)*50*10^-6*F4*10^3</f>
        <v>1.25</v>
      </c>
      <c r="F7" s="41" t="s">
        <v>4</v>
      </c>
      <c r="G7" s="46" t="s">
        <v>28</v>
      </c>
      <c r="H7" s="46"/>
      <c r="I7" s="46"/>
      <c r="J7" s="47"/>
    </row>
    <row r="8" spans="1:10" x14ac:dyDescent="0.25">
      <c r="B8" s="10" t="s">
        <v>6</v>
      </c>
      <c r="C8" s="41" t="s">
        <v>13</v>
      </c>
      <c r="D8" s="41">
        <v>0.2</v>
      </c>
      <c r="E8" s="12">
        <f>D8</f>
        <v>0.2</v>
      </c>
      <c r="F8" s="41" t="s">
        <v>4</v>
      </c>
      <c r="G8" s="44"/>
      <c r="H8" s="44"/>
      <c r="I8" s="44"/>
      <c r="J8" s="45"/>
    </row>
    <row r="9" spans="1:10" x14ac:dyDescent="0.25">
      <c r="B9" s="10" t="s">
        <v>7</v>
      </c>
      <c r="C9" s="41" t="s">
        <v>14</v>
      </c>
      <c r="D9" s="41" t="s">
        <v>30</v>
      </c>
      <c r="E9" s="12">
        <f>3*100*10^-3</f>
        <v>0.3</v>
      </c>
      <c r="F9" s="41" t="s">
        <v>4</v>
      </c>
      <c r="G9" s="46" t="s">
        <v>28</v>
      </c>
      <c r="H9" s="46"/>
      <c r="I9" s="46"/>
      <c r="J9" s="47"/>
    </row>
    <row r="10" spans="1:10" x14ac:dyDescent="0.25">
      <c r="B10" s="10" t="s">
        <v>8</v>
      </c>
      <c r="C10" s="41" t="s">
        <v>13</v>
      </c>
      <c r="D10" s="11">
        <v>2.9999999999999997E-4</v>
      </c>
      <c r="E10" s="12">
        <f>(0.0003*F4)*1000</f>
        <v>7.4999999999999997E-2</v>
      </c>
      <c r="F10" s="41" t="s">
        <v>4</v>
      </c>
      <c r="G10" s="46"/>
      <c r="H10" s="46"/>
      <c r="I10" s="46"/>
      <c r="J10" s="47"/>
    </row>
    <row r="11" spans="1:10" ht="15.75" thickBot="1" x14ac:dyDescent="0.3">
      <c r="B11" s="17" t="s">
        <v>12</v>
      </c>
      <c r="C11" s="16" t="s">
        <v>14</v>
      </c>
      <c r="D11" s="16" t="s">
        <v>17</v>
      </c>
      <c r="E11" s="31">
        <f>(100)*6*10^-6*F4*10^3</f>
        <v>0.15</v>
      </c>
      <c r="F11" s="16" t="s">
        <v>4</v>
      </c>
      <c r="G11" s="48" t="s">
        <v>28</v>
      </c>
      <c r="H11" s="48"/>
      <c r="I11" s="48"/>
      <c r="J11" s="49"/>
    </row>
    <row r="12" spans="1:10" ht="15.75" thickBot="1" x14ac:dyDescent="0.3">
      <c r="B12" s="17" t="s">
        <v>33</v>
      </c>
      <c r="C12" s="16"/>
      <c r="D12" s="16">
        <v>3000</v>
      </c>
      <c r="E12" s="31" t="s">
        <v>42</v>
      </c>
      <c r="F12" s="16" t="s">
        <v>43</v>
      </c>
      <c r="G12" s="48" t="s">
        <v>39</v>
      </c>
      <c r="H12" s="48"/>
      <c r="I12" s="48"/>
      <c r="J12" s="49"/>
    </row>
    <row r="13" spans="1:10" ht="15.75" thickBot="1" x14ac:dyDescent="0.3">
      <c r="B13" s="17" t="s">
        <v>32</v>
      </c>
      <c r="C13" s="16"/>
      <c r="D13" s="38">
        <f>(1-10625/(D12+10625))</f>
        <v>0.22018348623853212</v>
      </c>
      <c r="E13" s="31">
        <f>D13*F4*1000</f>
        <v>55.045871559633028</v>
      </c>
      <c r="F13" s="16" t="s">
        <v>4</v>
      </c>
      <c r="G13" s="48" t="s">
        <v>40</v>
      </c>
      <c r="H13" s="48"/>
      <c r="I13" s="48"/>
      <c r="J13" s="49"/>
    </row>
    <row r="14" spans="1:10" ht="15.75" thickBot="1" x14ac:dyDescent="0.3">
      <c r="B14" s="17" t="s">
        <v>35</v>
      </c>
      <c r="C14" s="16"/>
      <c r="D14" s="41" t="s">
        <v>16</v>
      </c>
      <c r="E14" s="12">
        <f>(100)*50*10^-6*F4*10^3</f>
        <v>1.25</v>
      </c>
      <c r="F14" s="16" t="s">
        <v>4</v>
      </c>
      <c r="G14" s="48" t="s">
        <v>41</v>
      </c>
      <c r="H14" s="48"/>
      <c r="I14" s="48"/>
      <c r="J14" s="49"/>
    </row>
    <row r="15" spans="1:10" ht="15.75" thickBot="1" x14ac:dyDescent="0.3">
      <c r="B15" s="17" t="s">
        <v>31</v>
      </c>
      <c r="C15" s="16"/>
      <c r="D15" s="16" t="s">
        <v>49</v>
      </c>
      <c r="E15" s="31">
        <v>0</v>
      </c>
      <c r="F15" s="16" t="s">
        <v>4</v>
      </c>
      <c r="G15" s="48" t="s">
        <v>50</v>
      </c>
      <c r="H15" s="48"/>
      <c r="I15" s="48"/>
      <c r="J15" s="49"/>
    </row>
    <row r="16" spans="1:10" ht="15.75" thickBot="1" x14ac:dyDescent="0.3">
      <c r="B16" s="17"/>
      <c r="C16" s="16"/>
      <c r="D16" s="16"/>
      <c r="E16" s="31"/>
      <c r="F16" s="16"/>
      <c r="G16" s="48"/>
      <c r="H16" s="48"/>
      <c r="I16" s="48"/>
      <c r="J16" s="49"/>
    </row>
    <row r="17" spans="2:10" x14ac:dyDescent="0.25">
      <c r="B17" s="23" t="s">
        <v>9</v>
      </c>
      <c r="C17" s="24" t="s">
        <v>4</v>
      </c>
      <c r="D17" s="24"/>
      <c r="E17" s="25">
        <f>SQRT(SUMSQ(E6:E15))</f>
        <v>55.080791577097152</v>
      </c>
      <c r="F17" s="24" t="s">
        <v>4</v>
      </c>
      <c r="G17" s="50" t="s">
        <v>20</v>
      </c>
      <c r="H17" s="50"/>
      <c r="I17" s="50"/>
      <c r="J17" s="51"/>
    </row>
    <row r="18" spans="2:10" x14ac:dyDescent="0.25">
      <c r="B18" s="18" t="s">
        <v>22</v>
      </c>
      <c r="C18" s="19" t="s">
        <v>4</v>
      </c>
      <c r="D18" s="19"/>
      <c r="E18" s="20">
        <f>SQRT(SUMSQ(E6,E7,E9,E10,E11,E13,E14))</f>
        <v>55.080428472912374</v>
      </c>
      <c r="F18" s="19" t="s">
        <v>4</v>
      </c>
      <c r="G18" s="69" t="s">
        <v>20</v>
      </c>
      <c r="H18" s="69"/>
      <c r="I18" s="69"/>
      <c r="J18" s="70"/>
    </row>
    <row r="19" spans="2:10" x14ac:dyDescent="0.25">
      <c r="B19" s="18" t="s">
        <v>23</v>
      </c>
      <c r="C19" s="19" t="s">
        <v>4</v>
      </c>
      <c r="D19" s="19"/>
      <c r="E19" s="20">
        <f>SQRT(SUMSQ(E7,E9,E10,E11))</f>
        <v>1.2963892162464172</v>
      </c>
      <c r="F19" s="19" t="s">
        <v>4</v>
      </c>
      <c r="G19" s="69" t="s">
        <v>20</v>
      </c>
      <c r="H19" s="69"/>
      <c r="I19" s="69"/>
      <c r="J19" s="70"/>
    </row>
    <row r="20" spans="2:10" ht="15.75" thickBot="1" x14ac:dyDescent="0.3">
      <c r="B20" s="26" t="s">
        <v>26</v>
      </c>
      <c r="C20" s="27" t="s">
        <v>11</v>
      </c>
      <c r="D20" s="27"/>
      <c r="E20" s="28">
        <f>SQRT(SUMSQ(E11,E10))</f>
        <v>0.16770509831248423</v>
      </c>
      <c r="F20" s="27" t="s">
        <v>4</v>
      </c>
      <c r="G20" s="63" t="s">
        <v>21</v>
      </c>
      <c r="H20" s="63"/>
      <c r="I20" s="63"/>
      <c r="J20" s="64"/>
    </row>
    <row r="21" spans="2:10" x14ac:dyDescent="0.25">
      <c r="B21" s="21" t="s">
        <v>10</v>
      </c>
      <c r="C21" s="3" t="s">
        <v>11</v>
      </c>
      <c r="D21" s="3"/>
      <c r="E21" s="22">
        <f>E17/(F4*10^3)</f>
        <v>0.22032316630838861</v>
      </c>
      <c r="F21" s="3" t="s">
        <v>11</v>
      </c>
      <c r="G21" s="65" t="s">
        <v>21</v>
      </c>
      <c r="H21" s="65"/>
      <c r="I21" s="65"/>
      <c r="J21" s="66"/>
    </row>
    <row r="22" spans="2:10" x14ac:dyDescent="0.25">
      <c r="B22" s="4" t="s">
        <v>24</v>
      </c>
      <c r="C22" s="5" t="s">
        <v>11</v>
      </c>
      <c r="D22" s="5"/>
      <c r="E22" s="6">
        <f>E18/($F$4*10^3)</f>
        <v>0.22032171389164951</v>
      </c>
      <c r="F22" s="5" t="s">
        <v>11</v>
      </c>
      <c r="G22" s="67" t="s">
        <v>21</v>
      </c>
      <c r="H22" s="67"/>
      <c r="I22" s="67"/>
      <c r="J22" s="68"/>
    </row>
    <row r="23" spans="2:10" x14ac:dyDescent="0.25">
      <c r="B23" s="4" t="s">
        <v>25</v>
      </c>
      <c r="C23" s="5" t="s">
        <v>11</v>
      </c>
      <c r="D23" s="5"/>
      <c r="E23" s="6">
        <f>E19/($F$4*10^3)</f>
        <v>5.185556864985669E-3</v>
      </c>
      <c r="F23" s="5" t="s">
        <v>11</v>
      </c>
      <c r="G23" s="67" t="s">
        <v>21</v>
      </c>
      <c r="H23" s="67"/>
      <c r="I23" s="67"/>
      <c r="J23" s="68"/>
    </row>
    <row r="24" spans="2:10" ht="15.75" thickBot="1" x14ac:dyDescent="0.3">
      <c r="B24" s="8" t="s">
        <v>27</v>
      </c>
      <c r="C24" s="7" t="s">
        <v>11</v>
      </c>
      <c r="D24" s="7"/>
      <c r="E24" s="9">
        <f>E20/($F$4*10^3)</f>
        <v>6.7082039324993688E-4</v>
      </c>
      <c r="F24" s="7" t="s">
        <v>11</v>
      </c>
      <c r="G24" s="61" t="s">
        <v>21</v>
      </c>
      <c r="H24" s="61"/>
      <c r="I24" s="61"/>
      <c r="J24" s="62"/>
    </row>
  </sheetData>
  <mergeCells count="22">
    <mergeCell ref="G14:J14"/>
    <mergeCell ref="B3:J3"/>
    <mergeCell ref="G4:J4"/>
    <mergeCell ref="G5:J5"/>
    <mergeCell ref="G6:J6"/>
    <mergeCell ref="G7:J7"/>
    <mergeCell ref="G8:J8"/>
    <mergeCell ref="G9:J9"/>
    <mergeCell ref="G10:J10"/>
    <mergeCell ref="G11:J11"/>
    <mergeCell ref="G12:J12"/>
    <mergeCell ref="G13:J13"/>
    <mergeCell ref="G21:J21"/>
    <mergeCell ref="G22:J22"/>
    <mergeCell ref="G23:J23"/>
    <mergeCell ref="G24:J24"/>
    <mergeCell ref="G15:J15"/>
    <mergeCell ref="G16:J16"/>
    <mergeCell ref="G17:J17"/>
    <mergeCell ref="G18:J18"/>
    <mergeCell ref="G19:J19"/>
    <mergeCell ref="G20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AMC1301-Q1 Without R3prime</vt:lpstr>
      <vt:lpstr>AMC1301-Q1 With R3prime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2019-06-19T18:21:11Z</dcterms:modified>
</cp:coreProperties>
</file>