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440" windowHeight="10230"/>
  </bookViews>
  <sheets>
    <sheet name="Sheet1 (2)" sheetId="2" r:id="rId1"/>
    <sheet name="Sheet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5" i="2"/>
  <c r="B16" i="2"/>
  <c r="B18" i="2"/>
  <c r="B20" i="2"/>
  <c r="B14" i="2"/>
  <c r="D4" i="2"/>
  <c r="E26" i="2"/>
  <c r="B6" i="2"/>
  <c r="B4" i="2"/>
  <c r="B16" i="1" l="1"/>
  <c r="B14" i="1"/>
  <c r="B18" i="1" l="1"/>
  <c r="E24" i="1"/>
  <c r="D4" i="1" l="1"/>
  <c r="B20" i="1"/>
  <c r="B6" i="1"/>
  <c r="B4" i="1"/>
</calcChain>
</file>

<file path=xl/sharedStrings.xml><?xml version="1.0" encoding="utf-8"?>
<sst xmlns="http://schemas.openxmlformats.org/spreadsheetml/2006/main" count="39" uniqueCount="20">
  <si>
    <t>Eni</t>
  </si>
  <si>
    <t>Ibn</t>
  </si>
  <si>
    <t>Rs</t>
  </si>
  <si>
    <t>T</t>
  </si>
  <si>
    <t>Gn</t>
  </si>
  <si>
    <t>Ibi</t>
  </si>
  <si>
    <t>Rf</t>
  </si>
  <si>
    <t>E0</t>
  </si>
  <si>
    <t>Rg</t>
  </si>
  <si>
    <t>[V]</t>
  </si>
  <si>
    <t>[ohm]</t>
  </si>
  <si>
    <t>[K]</t>
  </si>
  <si>
    <t>[A]</t>
  </si>
  <si>
    <t>4K</t>
  </si>
  <si>
    <t>NF</t>
  </si>
  <si>
    <t>Equation 2 numbers</t>
  </si>
  <si>
    <t>dB</t>
  </si>
  <si>
    <t>EQN 18</t>
  </si>
  <si>
    <t>EQN 17</t>
  </si>
  <si>
    <t>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</si>
</sst>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.0E+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11" fontId="1" fillId="0" borderId="0" xfId="0" applyNumberFormat="1" applyFont="1"/>
    <xf numFmtId="0" fontId="1" fillId="0" borderId="0" xfId="0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9</xdr:row>
      <xdr:rowOff>104775</xdr:rowOff>
    </xdr:from>
    <xdr:to>
      <xdr:col>6</xdr:col>
      <xdr:colOff>266190</xdr:colOff>
      <xdr:row>12</xdr:row>
      <xdr:rowOff>18992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1819275"/>
          <a:ext cx="3571365" cy="48571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24</xdr:row>
      <xdr:rowOff>9525</xdr:rowOff>
    </xdr:from>
    <xdr:to>
      <xdr:col>10</xdr:col>
      <xdr:colOff>370493</xdr:colOff>
      <xdr:row>38</xdr:row>
      <xdr:rowOff>37780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4200525"/>
          <a:ext cx="6952268" cy="2695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9</xdr:row>
      <xdr:rowOff>66675</xdr:rowOff>
    </xdr:from>
    <xdr:to>
      <xdr:col>7</xdr:col>
      <xdr:colOff>247140</xdr:colOff>
      <xdr:row>11</xdr:row>
      <xdr:rowOff>171392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1695450"/>
          <a:ext cx="4076190" cy="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22</xdr:row>
      <xdr:rowOff>9525</xdr:rowOff>
    </xdr:from>
    <xdr:to>
      <xdr:col>10</xdr:col>
      <xdr:colOff>370493</xdr:colOff>
      <xdr:row>36</xdr:row>
      <xdr:rowOff>37780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3990975"/>
          <a:ext cx="7857143" cy="2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8" sqref="B18"/>
    </sheetView>
  </sheetViews>
  <sheetFormatPr defaultRowHeight="15" x14ac:dyDescent="0.25"/>
  <cols>
    <col min="1" max="1" width="17.42578125" bestFit="1" customWidth="1"/>
    <col min="2" max="2" width="12.28515625" bestFit="1" customWidth="1"/>
    <col min="4" max="4" width="9.28515625" bestFit="1" customWidth="1"/>
  </cols>
  <sheetData>
    <row r="1" spans="1:4" x14ac:dyDescent="0.25">
      <c r="A1" t="s">
        <v>0</v>
      </c>
      <c r="B1" s="3">
        <v>1.6999999999999999E-9</v>
      </c>
      <c r="C1" t="s">
        <v>9</v>
      </c>
    </row>
    <row r="2" spans="1:4" x14ac:dyDescent="0.25">
      <c r="A2" t="s">
        <v>1</v>
      </c>
      <c r="B2" s="3">
        <v>1.8999999999999999E-11</v>
      </c>
      <c r="C2" t="s">
        <v>12</v>
      </c>
    </row>
    <row r="3" spans="1:4" x14ac:dyDescent="0.25">
      <c r="A3" t="s">
        <v>2</v>
      </c>
      <c r="B3">
        <v>25</v>
      </c>
      <c r="C3" t="s">
        <v>10</v>
      </c>
    </row>
    <row r="4" spans="1:4" x14ac:dyDescent="0.25">
      <c r="A4" t="s">
        <v>13</v>
      </c>
      <c r="B4" s="1">
        <f>1.6E-19/290</f>
        <v>5.5172413793103443E-22</v>
      </c>
      <c r="D4" s="2">
        <f>B4*B5</f>
        <v>1.5999999999999999E-19</v>
      </c>
    </row>
    <row r="5" spans="1:4" x14ac:dyDescent="0.25">
      <c r="A5" t="s">
        <v>3</v>
      </c>
      <c r="B5">
        <v>290</v>
      </c>
      <c r="C5" t="s">
        <v>11</v>
      </c>
    </row>
    <row r="6" spans="1:4" x14ac:dyDescent="0.25">
      <c r="A6" t="s">
        <v>4</v>
      </c>
      <c r="B6">
        <f>1+(B8/B9)</f>
        <v>6.36</v>
      </c>
    </row>
    <row r="7" spans="1:4" x14ac:dyDescent="0.25">
      <c r="A7" t="s">
        <v>5</v>
      </c>
      <c r="B7" s="3">
        <v>2.2000000000000002E-11</v>
      </c>
      <c r="C7" t="s">
        <v>12</v>
      </c>
    </row>
    <row r="8" spans="1:4" x14ac:dyDescent="0.25">
      <c r="A8" t="s">
        <v>6</v>
      </c>
      <c r="B8">
        <v>402</v>
      </c>
    </row>
    <row r="9" spans="1:4" x14ac:dyDescent="0.25">
      <c r="A9" t="s">
        <v>8</v>
      </c>
      <c r="B9">
        <v>75</v>
      </c>
    </row>
    <row r="14" spans="1:4" x14ac:dyDescent="0.25">
      <c r="A14" t="s">
        <v>7</v>
      </c>
      <c r="B14" s="4">
        <f>SQRT((B1^2+(B2*B3)^2+B4*B5*B3)*B6^2+(B7*B8)^2+B4*B5*B8+(B4*B5/B9)*(B8^2))</f>
        <v>2.7840900147085761E-8</v>
      </c>
    </row>
    <row r="15" spans="1:4" x14ac:dyDescent="0.25">
      <c r="A15" s="4" t="s">
        <v>19</v>
      </c>
      <c r="B15" s="4">
        <f>B14/B6</f>
        <v>4.3775000231266918E-9</v>
      </c>
    </row>
    <row r="16" spans="1:4" x14ac:dyDescent="0.25">
      <c r="A16" t="s">
        <v>14</v>
      </c>
      <c r="B16">
        <f>10*LOG10(2+((B14/B6)^2)/(4E-21*50))</f>
        <v>19.903945024737489</v>
      </c>
    </row>
    <row r="17" spans="1:5" x14ac:dyDescent="0.25">
      <c r="A17" s="4" t="s">
        <v>17</v>
      </c>
      <c r="B17" s="5">
        <f>10*LOG10(1 + ((B14/B6)^2 + (B2*B3)^2 + (B7*B8/B6)^2 + B4*B5*B8/B6)/(B4*B5*B3))</f>
        <v>9.4737260393372864</v>
      </c>
      <c r="C17" s="4" t="s">
        <v>16</v>
      </c>
    </row>
    <row r="18" spans="1:5" x14ac:dyDescent="0.25">
      <c r="A18" s="4" t="s">
        <v>18</v>
      </c>
      <c r="B18" s="5">
        <f>10*LOG10(2+((B14/B6)^2 + (B2*B3/2)^2 + (B7*B8/B6)^2 + B4*B5*B8/B6)/(B4*B5*B3/4))</f>
        <v>15.219978958264077</v>
      </c>
      <c r="C18" s="4" t="s">
        <v>16</v>
      </c>
    </row>
    <row r="20" spans="1:5" x14ac:dyDescent="0.25">
      <c r="A20" t="s">
        <v>15</v>
      </c>
      <c r="B20" s="4">
        <f>SQRT((B1^2 + (B2*B3)^2 + B4*B5*B3)*(B6^2) + (B7*B8)^2 + B4*B5*B8*B6)</f>
        <v>2.7840900147085761E-8</v>
      </c>
    </row>
    <row r="26" spans="1:5" x14ac:dyDescent="0.25">
      <c r="E26">
        <f>20*LOG10((1+402/75)/2)</f>
        <v>10.048542399688653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" sqref="B1"/>
    </sheetView>
  </sheetViews>
  <sheetFormatPr defaultRowHeight="15" x14ac:dyDescent="0.25"/>
  <cols>
    <col min="1" max="1" width="17.42578125" bestFit="1" customWidth="1"/>
    <col min="2" max="2" width="12.28515625" bestFit="1" customWidth="1"/>
    <col min="4" max="4" width="9.28515625" bestFit="1" customWidth="1"/>
  </cols>
  <sheetData>
    <row r="1" spans="1:4" x14ac:dyDescent="0.25">
      <c r="A1" t="s">
        <v>0</v>
      </c>
      <c r="B1" s="1">
        <v>1.0000000000000001E-9</v>
      </c>
      <c r="C1" t="s">
        <v>9</v>
      </c>
    </row>
    <row r="2" spans="1:4" x14ac:dyDescent="0.25">
      <c r="A2" t="s">
        <v>1</v>
      </c>
      <c r="B2" s="1">
        <v>2.5999999999999998E-12</v>
      </c>
      <c r="C2" t="s">
        <v>12</v>
      </c>
    </row>
    <row r="3" spans="1:4" x14ac:dyDescent="0.25">
      <c r="A3" t="s">
        <v>2</v>
      </c>
      <c r="B3">
        <v>25</v>
      </c>
      <c r="C3" t="s">
        <v>10</v>
      </c>
    </row>
    <row r="4" spans="1:4" x14ac:dyDescent="0.25">
      <c r="A4" t="s">
        <v>13</v>
      </c>
      <c r="B4" s="1">
        <f>1.6E-19/290</f>
        <v>5.5172413793103443E-22</v>
      </c>
      <c r="D4" s="2">
        <f>B4*B5</f>
        <v>1.5999999999999999E-19</v>
      </c>
    </row>
    <row r="5" spans="1:4" x14ac:dyDescent="0.25">
      <c r="A5" t="s">
        <v>3</v>
      </c>
      <c r="B5">
        <v>290</v>
      </c>
      <c r="C5" t="s">
        <v>11</v>
      </c>
    </row>
    <row r="6" spans="1:4" x14ac:dyDescent="0.25">
      <c r="A6" t="s">
        <v>4</v>
      </c>
      <c r="B6">
        <f>1+(B8/B9)</f>
        <v>6.36</v>
      </c>
    </row>
    <row r="7" spans="1:4" x14ac:dyDescent="0.25">
      <c r="A7" t="s">
        <v>5</v>
      </c>
      <c r="B7" s="1">
        <v>2.5999999999999998E-12</v>
      </c>
      <c r="C7" t="s">
        <v>12</v>
      </c>
    </row>
    <row r="8" spans="1:4" x14ac:dyDescent="0.25">
      <c r="A8" t="s">
        <v>6</v>
      </c>
      <c r="B8">
        <v>402</v>
      </c>
    </row>
    <row r="9" spans="1:4" x14ac:dyDescent="0.25">
      <c r="A9" t="s">
        <v>8</v>
      </c>
      <c r="B9">
        <v>75</v>
      </c>
    </row>
    <row r="14" spans="1:4" x14ac:dyDescent="0.25">
      <c r="A14" t="s">
        <v>7</v>
      </c>
      <c r="B14">
        <f>SQRT((B1^2+(B2*B3)^2+B4*B5*B3)*B6^2+(B7*B8)^2+B4*B8*B6)</f>
        <v>1.4315095065626741E-8</v>
      </c>
    </row>
    <row r="16" spans="1:4" x14ac:dyDescent="0.25">
      <c r="A16" t="s">
        <v>14</v>
      </c>
      <c r="B16">
        <f>10*LOG10(2+(B14/B6)^2/4E-21/50)</f>
        <v>14.366480251940638</v>
      </c>
    </row>
    <row r="18" spans="1:5" x14ac:dyDescent="0.25">
      <c r="A18" t="s">
        <v>15</v>
      </c>
      <c r="B18">
        <f>SQRT(((0.0000000017)^2+(0.000000000019*25)^2+(1.6E-20)*25)*6.36^2+((0.000022)*402)^2+(1.6E-20)*402*6.36)</f>
        <v>8.8440000000103505E-3</v>
      </c>
    </row>
    <row r="20" spans="1:5" x14ac:dyDescent="0.25">
      <c r="B20">
        <f>SQRT((0.0000000017^2+(0.000000000019*25)^2+1.6E-20*25)*6.36^2+(0.000000000019*402)^2+1.6E-20*402*6.36)</f>
        <v>1.5538731898066842E-8</v>
      </c>
    </row>
    <row r="24" spans="1:5" x14ac:dyDescent="0.25">
      <c r="E24">
        <f>20*LOG10((1+402/75)/2)</f>
        <v>10.048542399688653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John E. Miller</cp:lastModifiedBy>
  <dcterms:created xsi:type="dcterms:W3CDTF">2017-12-23T12:25:13Z</dcterms:created>
  <dcterms:modified xsi:type="dcterms:W3CDTF">2018-01-08T22:00:47Z</dcterms:modified>
</cp:coreProperties>
</file>