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BB1" lockStructure="1"/>
  <bookViews>
    <workbookView xWindow="480" yWindow="480" windowWidth="18195" windowHeight="8025"/>
  </bookViews>
  <sheets>
    <sheet name="TPS65381A-Q1 Power Estimator" sheetId="3" r:id="rId1"/>
    <sheet name="Notice" sheetId="4" r:id="rId2"/>
  </sheets>
  <calcPr calcId="145621"/>
</workbook>
</file>

<file path=xl/calcChain.xml><?xml version="1.0" encoding="utf-8"?>
<calcChain xmlns="http://schemas.openxmlformats.org/spreadsheetml/2006/main">
  <c r="N33" i="3" l="1"/>
  <c r="N31" i="3"/>
  <c r="C21" i="3" l="1"/>
  <c r="H5" i="3"/>
  <c r="N46" i="3" l="1"/>
  <c r="N44" i="3"/>
  <c r="N45" i="3" s="1"/>
  <c r="N43" i="3" l="1"/>
  <c r="C48" i="3"/>
  <c r="S6" i="3"/>
  <c r="N29" i="3" l="1"/>
  <c r="N32" i="3"/>
  <c r="N27" i="3" l="1"/>
  <c r="N28" i="3" s="1"/>
  <c r="N35" i="3" s="1"/>
  <c r="N16" i="3"/>
  <c r="N17" i="3" s="1"/>
  <c r="N18" i="3"/>
  <c r="N7" i="3"/>
  <c r="N5" i="3"/>
  <c r="N8" i="3"/>
  <c r="H8" i="3"/>
  <c r="H7" i="3"/>
  <c r="C49" i="3" s="1"/>
  <c r="C47" i="3"/>
  <c r="C44" i="3" l="1"/>
  <c r="B21" i="3"/>
  <c r="S7" i="3"/>
  <c r="S12" i="3" s="1"/>
  <c r="C41" i="3" s="1"/>
  <c r="S5" i="3"/>
  <c r="S10" i="3" s="1"/>
  <c r="C39" i="3" s="1"/>
  <c r="S11" i="3"/>
  <c r="C40" i="3" s="1"/>
  <c r="N10" i="3"/>
  <c r="N12" i="3"/>
  <c r="N26" i="3"/>
  <c r="N37" i="3" s="1"/>
  <c r="N36" i="3"/>
  <c r="N11" i="3"/>
  <c r="N22" i="3"/>
  <c r="N15" i="3"/>
  <c r="N23" i="3" s="1"/>
  <c r="N20" i="3"/>
  <c r="H11" i="3"/>
  <c r="H12" i="3"/>
  <c r="H10" i="3"/>
  <c r="H15" i="3" l="1"/>
  <c r="C35" i="3" s="1"/>
  <c r="H14" i="3"/>
  <c r="C34" i="3" s="1"/>
  <c r="H16" i="3"/>
  <c r="C36" i="3" l="1"/>
</calcChain>
</file>

<file path=xl/sharedStrings.xml><?xml version="1.0" encoding="utf-8"?>
<sst xmlns="http://schemas.openxmlformats.org/spreadsheetml/2006/main" count="154" uniqueCount="81">
  <si>
    <t>VDD5</t>
  </si>
  <si>
    <t>V</t>
  </si>
  <si>
    <t>mA</t>
  </si>
  <si>
    <t>VDD3/5</t>
  </si>
  <si>
    <t>Efficiency of VDD6</t>
  </si>
  <si>
    <t>%</t>
  </si>
  <si>
    <t>Load Current on VDD6</t>
  </si>
  <si>
    <t>Direct loading</t>
  </si>
  <si>
    <t>Min</t>
  </si>
  <si>
    <t>Typ</t>
  </si>
  <si>
    <t>Max</t>
  </si>
  <si>
    <t>VDD6 load</t>
  </si>
  <si>
    <t>total</t>
  </si>
  <si>
    <t>mW</t>
  </si>
  <si>
    <t>VDD6 regulation</t>
  </si>
  <si>
    <t>VDD5 load</t>
  </si>
  <si>
    <t>VDD5 regulation</t>
  </si>
  <si>
    <t xml:space="preserve">VDD5 Power </t>
  </si>
  <si>
    <t>VDD3/5 regulation</t>
  </si>
  <si>
    <t xml:space="preserve">VDD3/5 Power </t>
  </si>
  <si>
    <t>VDD3/5 load</t>
  </si>
  <si>
    <t>VSOUT</t>
  </si>
  <si>
    <t>VSOUT1 regulation</t>
  </si>
  <si>
    <t>VSOUT1 load</t>
  </si>
  <si>
    <t>VSOUT Input</t>
  </si>
  <si>
    <t xml:space="preserve">VSOUT1 Power </t>
  </si>
  <si>
    <t>Internal consumption</t>
  </si>
  <si>
    <t xml:space="preserve"> VDD6 Power VBAT Typ</t>
  </si>
  <si>
    <t>Diode</t>
  </si>
  <si>
    <t>Vf (forward voltage drop)</t>
  </si>
  <si>
    <t>Duty Cycle</t>
  </si>
  <si>
    <t>VDD5 load current</t>
  </si>
  <si>
    <t>VDD3/5 load current</t>
  </si>
  <si>
    <t>VDD1 load current</t>
  </si>
  <si>
    <t>VSOUT1 load current</t>
  </si>
  <si>
    <t xml:space="preserve">D VBAT typ </t>
  </si>
  <si>
    <t>Inductor</t>
  </si>
  <si>
    <t>DCR (DC Resistance)</t>
  </si>
  <si>
    <t>Ohms</t>
  </si>
  <si>
    <t xml:space="preserve"> VDD6 Internal  VBAT Typ</t>
  </si>
  <si>
    <t>Accounted for with efficiency</t>
  </si>
  <si>
    <t xml:space="preserve"> VBAT Input Supply (at device pin after protection)</t>
  </si>
  <si>
    <t>Operating Temp</t>
  </si>
  <si>
    <r>
      <t>VDD</t>
    </r>
    <r>
      <rPr>
        <b/>
        <sz val="11"/>
        <rFont val="Calibri"/>
        <family val="2"/>
        <scheme val="minor"/>
      </rPr>
      <t>6**</t>
    </r>
  </si>
  <si>
    <t>This estimator is based on analysis only and not based on actual testing of the device</t>
  </si>
  <si>
    <t xml:space="preserve">Information is application information that is not part of the TI component specification.  TI doesn't warrant its accuracy or completeness.  </t>
  </si>
  <si>
    <t>TI’s customers are responsible for determining suitability of components for their purposes. Customers should validate and test their design implementation to confirm system functionality.</t>
  </si>
  <si>
    <t>VDD1 FET</t>
  </si>
  <si>
    <t>VDD1 regulation</t>
  </si>
  <si>
    <t>VDD1 load</t>
  </si>
  <si>
    <t>Forward drop of VDD6 diode used</t>
  </si>
  <si>
    <t>DCR of inductor for VDD6 used</t>
  </si>
  <si>
    <t xml:space="preserve">If (avg forward current) </t>
  </si>
  <si>
    <t>Total VDD6 loading</t>
  </si>
  <si>
    <t>C</t>
  </si>
  <si>
    <t>VBATP</t>
  </si>
  <si>
    <t>TPS65381A-Q1 Power Estimator</t>
  </si>
  <si>
    <t>TOTAL TPS65381A-Q1 Internal Device Power</t>
  </si>
  <si>
    <t>Based on application report: SLVA477B "Basic Calculatino of a Buck Converter's Power Stage"</t>
  </si>
  <si>
    <t>Customer Input</t>
  </si>
  <si>
    <t>Customer entry cells  for power estimation calculations:</t>
  </si>
  <si>
    <t>Calculated outputs:</t>
  </si>
  <si>
    <t>Output</t>
  </si>
  <si>
    <t xml:space="preserve">TPS65381A-Q1 Total Power (Internal to Device) </t>
  </si>
  <si>
    <t>Diode Power (external to TPS65381A-Q1)</t>
  </si>
  <si>
    <t xml:space="preserve">VDD1 FET Power (external to TPS65381A-Q1) </t>
  </si>
  <si>
    <t>Inductor Power (external to TPS65381A-Q1)</t>
  </si>
  <si>
    <t>VDD6</t>
  </si>
  <si>
    <t>VDD6 or VBATP</t>
  </si>
  <si>
    <t>External:  Power in Diode for VDD6</t>
  </si>
  <si>
    <t>External:  Power in Switching Inductor</t>
  </si>
  <si>
    <t>External:  Power in External FET for VDD1</t>
  </si>
  <si>
    <t>Min (VDD6)</t>
  </si>
  <si>
    <t>Typ (VDD6)</t>
  </si>
  <si>
    <t>Max (VDD6)</t>
  </si>
  <si>
    <t xml:space="preserve">** Note: This estimator VDD6 power internal power is estimated by using efficiency from datasheet, entered by customer and then the app note to estimates external losses and subtracts them to estimate power in VDD6 internal to the TPS65381A-Q1. </t>
  </si>
  <si>
    <t>Use efficiency curve from datasheet, figure 4-4, for operating point of application</t>
  </si>
  <si>
    <t>VDD3/5 configured voltage (3.3V or 5V)</t>
  </si>
  <si>
    <t>VDD1 configured voltage (0.8 to 3.3V)</t>
  </si>
  <si>
    <t>VSOUT1 input Source (VDD6 or VBAT)</t>
  </si>
  <si>
    <t>VSOUT1 configured voltage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</si>
</sst>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b/>
      <sz val="11"/>
      <color theme="3" tint="0.39997558519241921"/>
      <name val="Calibri"/>
      <family val="2"/>
      <scheme val="minor"/>
    </font>
    <font>
      <b/>
      <sz val="18"/>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9">
    <xf numFmtId="0" fontId="0" fillId="0" borderId="0" xfId="0"/>
    <xf numFmtId="0" fontId="3"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center"/>
    </xf>
    <xf numFmtId="0" fontId="0" fillId="0" borderId="0" xfId="0" applyProtection="1"/>
    <xf numFmtId="0" fontId="1" fillId="0" borderId="1" xfId="0" applyFont="1" applyBorder="1" applyProtection="1"/>
    <xf numFmtId="0" fontId="0" fillId="0" borderId="1" xfId="0" applyBorder="1" applyAlignment="1" applyProtection="1">
      <alignment horizontal="center"/>
    </xf>
    <xf numFmtId="2" fontId="0" fillId="0" borderId="1" xfId="0" applyNumberFormat="1" applyFont="1" applyBorder="1" applyAlignment="1" applyProtection="1">
      <alignment horizontal="center"/>
    </xf>
    <xf numFmtId="0" fontId="0" fillId="0" borderId="1" xfId="0" applyFont="1" applyBorder="1" applyProtection="1"/>
    <xf numFmtId="0" fontId="0" fillId="0" borderId="1" xfId="0" applyFont="1" applyBorder="1" applyAlignment="1" applyProtection="1">
      <alignment horizontal="center"/>
    </xf>
    <xf numFmtId="0" fontId="1" fillId="0" borderId="1" xfId="0" applyFont="1" applyBorder="1" applyAlignment="1" applyProtection="1">
      <alignment horizontal="right"/>
    </xf>
    <xf numFmtId="0" fontId="1" fillId="0" borderId="1" xfId="0" applyFont="1" applyBorder="1" applyAlignment="1" applyProtection="1">
      <alignment horizontal="left"/>
    </xf>
    <xf numFmtId="0" fontId="1" fillId="0" borderId="1" xfId="0" applyFont="1" applyBorder="1" applyAlignment="1" applyProtection="1">
      <alignment horizontal="left" wrapText="1"/>
    </xf>
    <xf numFmtId="0" fontId="0" fillId="0" borderId="0" xfId="0" applyBorder="1" applyAlignment="1" applyProtection="1">
      <alignment horizontal="right" vertical="center"/>
    </xf>
    <xf numFmtId="0" fontId="1" fillId="0" borderId="0" xfId="0" applyFont="1" applyBorder="1" applyAlignment="1" applyProtection="1"/>
    <xf numFmtId="0" fontId="0" fillId="0" borderId="0" xfId="0" applyFont="1" applyBorder="1" applyAlignment="1" applyProtection="1">
      <alignment horizontal="center"/>
    </xf>
    <xf numFmtId="0" fontId="0" fillId="0" borderId="0" xfId="0" applyBorder="1" applyAlignment="1" applyProtection="1">
      <alignment horizontal="left" vertical="center"/>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xf numFmtId="2" fontId="0" fillId="0" borderId="0" xfId="0" applyNumberFormat="1" applyFont="1" applyFill="1" applyBorder="1" applyAlignment="1" applyProtection="1">
      <alignment horizontal="center"/>
    </xf>
    <xf numFmtId="0" fontId="0" fillId="0" borderId="0" xfId="0" applyFill="1" applyBorder="1" applyAlignment="1" applyProtection="1">
      <alignment horizontal="left" vertical="center"/>
    </xf>
    <xf numFmtId="0" fontId="1" fillId="0" borderId="0" xfId="0" applyFont="1" applyAlignment="1" applyProtection="1">
      <alignment horizontal="left"/>
    </xf>
    <xf numFmtId="0" fontId="0" fillId="3" borderId="1" xfId="0" applyFont="1" applyFill="1" applyBorder="1" applyAlignment="1" applyProtection="1">
      <alignment horizontal="center"/>
    </xf>
    <xf numFmtId="0" fontId="0" fillId="0" borderId="0" xfId="0" applyBorder="1" applyAlignment="1" applyProtection="1">
      <alignment horizontal="right" vertical="center" wrapText="1"/>
    </xf>
    <xf numFmtId="0" fontId="1" fillId="0" borderId="0" xfId="0" applyFont="1" applyBorder="1" applyProtection="1"/>
    <xf numFmtId="0" fontId="0" fillId="0" borderId="0" xfId="0" applyFont="1" applyFill="1" applyBorder="1" applyAlignment="1" applyProtection="1">
      <alignment horizontal="center"/>
    </xf>
    <xf numFmtId="0" fontId="0" fillId="0" borderId="0" xfId="0" applyFill="1" applyBorder="1" applyAlignment="1" applyProtection="1">
      <alignment horizontal="right" vertical="center" wrapText="1"/>
    </xf>
    <xf numFmtId="0" fontId="2" fillId="0" borderId="0" xfId="0" applyFont="1" applyFill="1" applyAlignment="1" applyProtection="1">
      <alignment horizontal="center"/>
    </xf>
    <xf numFmtId="0" fontId="4" fillId="0" borderId="1" xfId="0" applyFont="1" applyFill="1" applyBorder="1" applyAlignment="1" applyProtection="1">
      <alignment horizontal="center"/>
    </xf>
    <xf numFmtId="0" fontId="5" fillId="0" borderId="1" xfId="0" applyFont="1" applyBorder="1" applyProtection="1"/>
    <xf numFmtId="0" fontId="0" fillId="0" borderId="0" xfId="0" applyFont="1" applyFill="1" applyBorder="1" applyProtection="1"/>
    <xf numFmtId="0" fontId="1" fillId="0" borderId="0" xfId="0" applyFont="1" applyAlignment="1" applyProtection="1"/>
    <xf numFmtId="0" fontId="1" fillId="0" borderId="0" xfId="0" applyFont="1" applyFill="1" applyBorder="1" applyAlignment="1" applyProtection="1">
      <alignment horizontal="left" vertical="center" wrapText="1"/>
    </xf>
    <xf numFmtId="0" fontId="0" fillId="0" borderId="0" xfId="0" applyFont="1" applyBorder="1" applyProtection="1"/>
    <xf numFmtId="0" fontId="0" fillId="3" borderId="6" xfId="0" applyFont="1" applyFill="1" applyBorder="1" applyAlignment="1" applyProtection="1">
      <alignment horizontal="center"/>
    </xf>
    <xf numFmtId="0" fontId="0" fillId="3" borderId="11" xfId="0" applyFont="1" applyFill="1" applyBorder="1" applyAlignment="1" applyProtection="1">
      <alignment horizontal="center"/>
    </xf>
    <xf numFmtId="0" fontId="0" fillId="0" borderId="0" xfId="0" applyBorder="1" applyAlignment="1" applyProtection="1">
      <alignment horizontal="center"/>
    </xf>
    <xf numFmtId="0" fontId="1" fillId="0" borderId="0" xfId="0" applyFont="1" applyBorder="1" applyAlignment="1" applyProtection="1">
      <alignment horizontal="left"/>
    </xf>
    <xf numFmtId="0" fontId="0" fillId="0" borderId="0" xfId="0" applyBorder="1" applyProtection="1"/>
    <xf numFmtId="0" fontId="0" fillId="0" borderId="0" xfId="0" applyAlignment="1" applyProtection="1">
      <alignment horizontal="left" wrapText="1"/>
    </xf>
    <xf numFmtId="0" fontId="0" fillId="0" borderId="0" xfId="0" applyAlignment="1" applyProtection="1">
      <alignment wrapText="1"/>
    </xf>
    <xf numFmtId="0" fontId="1" fillId="0" borderId="0" xfId="0" applyFont="1" applyFill="1" applyBorder="1" applyAlignment="1" applyProtection="1">
      <alignment horizontal="right" wrapText="1"/>
    </xf>
    <xf numFmtId="164" fontId="0" fillId="0" borderId="0" xfId="0" applyNumberFormat="1" applyFill="1" applyBorder="1" applyAlignment="1" applyProtection="1">
      <alignment horizontal="center"/>
    </xf>
    <xf numFmtId="0" fontId="2" fillId="2" borderId="1" xfId="0" applyFont="1" applyFill="1" applyBorder="1" applyAlignment="1" applyProtection="1">
      <alignment horizontal="center"/>
      <protection locked="0"/>
    </xf>
    <xf numFmtId="0" fontId="6" fillId="0" borderId="0" xfId="1" applyProtection="1"/>
    <xf numFmtId="0" fontId="0" fillId="0" borderId="0" xfId="0" applyFont="1" applyAlignment="1" applyProtection="1">
      <alignment horizontal="right" vertical="center"/>
    </xf>
    <xf numFmtId="0" fontId="0" fillId="3" borderId="1" xfId="0" applyFont="1" applyFill="1" applyBorder="1" applyAlignment="1" applyProtection="1">
      <alignment horizontal="center" vertical="center"/>
    </xf>
    <xf numFmtId="0" fontId="1" fillId="3" borderId="6" xfId="0" applyFont="1" applyFill="1" applyBorder="1" applyAlignment="1" applyProtection="1">
      <alignment horizontal="right"/>
    </xf>
    <xf numFmtId="0" fontId="1" fillId="3" borderId="1" xfId="0" applyFont="1" applyFill="1" applyBorder="1" applyAlignment="1" applyProtection="1">
      <alignment horizontal="right"/>
    </xf>
    <xf numFmtId="0" fontId="1" fillId="3" borderId="11" xfId="0" applyFont="1" applyFill="1" applyBorder="1" applyAlignment="1" applyProtection="1">
      <alignment horizontal="right"/>
    </xf>
    <xf numFmtId="0" fontId="2" fillId="2" borderId="1" xfId="0" applyFont="1" applyFill="1" applyBorder="1" applyAlignment="1" applyProtection="1">
      <alignment horizontal="center" vertical="center" wrapText="1"/>
    </xf>
    <xf numFmtId="0" fontId="1" fillId="0" borderId="22" xfId="0" applyFont="1" applyBorder="1" applyProtection="1"/>
    <xf numFmtId="0" fontId="1" fillId="0" borderId="23" xfId="0" applyFont="1" applyBorder="1" applyProtection="1"/>
    <xf numFmtId="0" fontId="1" fillId="3" borderId="27" xfId="0" applyFont="1" applyFill="1" applyBorder="1" applyAlignment="1" applyProtection="1">
      <alignment horizontal="right" wrapText="1"/>
    </xf>
    <xf numFmtId="0" fontId="0" fillId="0" borderId="23" xfId="0" applyBorder="1" applyAlignment="1" applyProtection="1">
      <alignment horizontal="center"/>
    </xf>
    <xf numFmtId="2" fontId="0" fillId="3" borderId="11" xfId="0" applyNumberFormat="1" applyFont="1" applyFill="1" applyBorder="1" applyAlignment="1" applyProtection="1">
      <alignment horizontal="center" vertical="center"/>
    </xf>
    <xf numFmtId="0" fontId="0" fillId="3" borderId="28" xfId="0" applyFont="1" applyFill="1" applyBorder="1" applyAlignment="1" applyProtection="1">
      <alignment vertical="center"/>
    </xf>
    <xf numFmtId="0" fontId="0" fillId="0" borderId="0" xfId="0" applyFont="1" applyProtection="1"/>
    <xf numFmtId="0" fontId="0" fillId="0" borderId="23" xfId="0" applyFont="1" applyBorder="1" applyProtection="1"/>
    <xf numFmtId="0" fontId="0" fillId="0" borderId="24" xfId="0" applyFont="1" applyBorder="1" applyProtection="1"/>
    <xf numFmtId="0" fontId="0" fillId="0" borderId="0" xfId="0" applyFont="1" applyFill="1" applyBorder="1" applyAlignment="1" applyProtection="1">
      <alignment horizontal="left" vertical="center" wrapText="1"/>
    </xf>
    <xf numFmtId="0" fontId="1" fillId="3" borderId="11" xfId="0" applyFont="1" applyFill="1" applyBorder="1" applyAlignment="1" applyProtection="1">
      <alignment horizontal="right" vertical="center"/>
    </xf>
    <xf numFmtId="0" fontId="7" fillId="0" borderId="19"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1" fillId="0" borderId="2" xfId="0" applyFont="1" applyBorder="1" applyAlignment="1" applyProtection="1">
      <alignment horizontal="right" vertical="center" wrapText="1"/>
    </xf>
    <xf numFmtId="0" fontId="0" fillId="0" borderId="3" xfId="0" applyBorder="1" applyAlignment="1" applyProtection="1">
      <alignment horizontal="right" vertical="center" wrapText="1"/>
    </xf>
    <xf numFmtId="0" fontId="0" fillId="0" borderId="4" xfId="0" applyBorder="1" applyAlignment="1" applyProtection="1">
      <alignment horizontal="right" vertical="center" wrapText="1"/>
    </xf>
    <xf numFmtId="0" fontId="1" fillId="0" borderId="1" xfId="0" applyFont="1" applyBorder="1" applyAlignment="1" applyProtection="1">
      <alignment horizontal="right" vertical="center" wrapText="1"/>
    </xf>
    <xf numFmtId="0" fontId="0" fillId="0" borderId="1" xfId="0" applyBorder="1" applyAlignment="1" applyProtection="1">
      <alignment horizontal="right" vertical="center" wrapText="1"/>
    </xf>
    <xf numFmtId="0" fontId="1" fillId="0" borderId="2" xfId="0" applyFont="1" applyBorder="1" applyAlignment="1" applyProtection="1">
      <alignment horizontal="right"/>
    </xf>
    <xf numFmtId="0" fontId="0" fillId="0" borderId="3" xfId="0" applyBorder="1" applyAlignment="1" applyProtection="1">
      <alignment horizontal="right"/>
    </xf>
    <xf numFmtId="0" fontId="0" fillId="0" borderId="4" xfId="0" applyBorder="1" applyAlignment="1" applyProtection="1">
      <alignment horizontal="right"/>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1" xfId="0" applyBorder="1" applyAlignment="1" applyProtection="1">
      <alignment horizontal="left" vertical="center"/>
    </xf>
    <xf numFmtId="0" fontId="2" fillId="2"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left" vertical="center"/>
    </xf>
    <xf numFmtId="0" fontId="0" fillId="0" borderId="0" xfId="0" applyAlignment="1" applyProtection="1">
      <alignment horizontal="left" vertical="center" wrapText="1"/>
    </xf>
    <xf numFmtId="0" fontId="1" fillId="3" borderId="25" xfId="0" applyFont="1" applyFill="1" applyBorder="1" applyAlignment="1" applyProtection="1">
      <alignment horizontal="right" vertical="center" wrapText="1"/>
    </xf>
    <xf numFmtId="0" fontId="0" fillId="3" borderId="8" xfId="0" applyFill="1" applyBorder="1" applyAlignment="1" applyProtection="1">
      <alignment horizontal="right" vertical="center"/>
    </xf>
    <xf numFmtId="0" fontId="0" fillId="3" borderId="10" xfId="0" applyFill="1" applyBorder="1" applyAlignment="1" applyProtection="1">
      <alignment horizontal="right" vertical="center"/>
    </xf>
    <xf numFmtId="0" fontId="0" fillId="3" borderId="26" xfId="0" applyFont="1" applyFill="1" applyBorder="1" applyAlignment="1" applyProtection="1">
      <alignment horizontal="left" vertical="center"/>
    </xf>
    <xf numFmtId="0" fontId="0" fillId="3" borderId="9" xfId="0" applyFont="1" applyFill="1" applyBorder="1" applyAlignment="1" applyProtection="1">
      <alignment horizontal="left" vertical="center"/>
    </xf>
    <xf numFmtId="0" fontId="0" fillId="3" borderId="12" xfId="0" applyFont="1" applyFill="1" applyBorder="1" applyAlignment="1" applyProtection="1">
      <alignment horizontal="left" vertical="center"/>
    </xf>
    <xf numFmtId="0" fontId="1" fillId="0" borderId="2" xfId="0" applyFont="1" applyBorder="1" applyAlignment="1" applyProtection="1">
      <alignment horizontal="left" vertical="center" wrapText="1"/>
    </xf>
    <xf numFmtId="0" fontId="1" fillId="0" borderId="13" xfId="0" applyFont="1" applyBorder="1" applyAlignment="1" applyProtection="1">
      <alignment horizontal="right" vertical="center" wrapText="1"/>
    </xf>
    <xf numFmtId="0" fontId="0" fillId="0" borderId="14" xfId="0" applyBorder="1" applyAlignment="1" applyProtection="1"/>
    <xf numFmtId="0" fontId="0" fillId="0" borderId="15" xfId="0" applyBorder="1" applyAlignment="1" applyProtection="1">
      <alignment horizontal="right" vertical="center" wrapText="1"/>
    </xf>
    <xf numFmtId="0" fontId="0" fillId="0" borderId="16" xfId="0" applyBorder="1" applyAlignment="1" applyProtection="1"/>
    <xf numFmtId="0" fontId="0" fillId="0" borderId="17" xfId="0" applyBorder="1" applyAlignment="1" applyProtection="1">
      <alignment horizontal="right" vertical="center" wrapText="1"/>
    </xf>
    <xf numFmtId="0" fontId="0" fillId="0" borderId="18" xfId="0" applyBorder="1" applyAlignment="1" applyProtection="1"/>
    <xf numFmtId="0" fontId="1" fillId="3" borderId="5" xfId="0" applyFont="1" applyFill="1" applyBorder="1" applyAlignment="1" applyProtection="1">
      <alignment horizontal="right" vertical="center" wrapText="1"/>
    </xf>
    <xf numFmtId="0" fontId="0" fillId="3" borderId="8" xfId="0" applyFill="1" applyBorder="1" applyAlignment="1" applyProtection="1">
      <alignment horizontal="right" vertical="center" wrapText="1"/>
    </xf>
    <xf numFmtId="0" fontId="0" fillId="3" borderId="10" xfId="0" applyFill="1" applyBorder="1" applyAlignment="1" applyProtection="1">
      <alignment horizontal="right" vertical="center" wrapText="1"/>
    </xf>
    <xf numFmtId="0" fontId="0" fillId="3" borderId="7" xfId="0" applyFont="1" applyFill="1" applyBorder="1" applyAlignment="1" applyProtection="1">
      <alignment horizontal="left" vertical="center" wrapText="1"/>
    </xf>
    <xf numFmtId="0" fontId="0" fillId="3" borderId="9" xfId="0" applyFont="1" applyFill="1" applyBorder="1" applyAlignment="1" applyProtection="1">
      <alignment horizontal="left" vertical="center" wrapText="1"/>
    </xf>
    <xf numFmtId="0" fontId="0" fillId="3" borderId="12" xfId="0" applyFont="1" applyFill="1" applyBorder="1" applyAlignment="1" applyProtection="1">
      <alignment horizontal="left" vertical="center" wrapText="1"/>
    </xf>
    <xf numFmtId="0" fontId="4" fillId="0" borderId="0" xfId="0" applyFont="1" applyAlignment="1" applyProtection="1">
      <alignment horizontal="left" wrapText="1"/>
    </xf>
    <xf numFmtId="0" fontId="0" fillId="0" borderId="0" xfId="0" applyAlignment="1" applyProtection="1">
      <alignment horizontal="left" wrapText="1"/>
    </xf>
    <xf numFmtId="0" fontId="1" fillId="3" borderId="29" xfId="0" applyFont="1" applyFill="1" applyBorder="1" applyAlignment="1" applyProtection="1">
      <alignment horizontal="right" vertical="center" wrapText="1"/>
    </xf>
    <xf numFmtId="0" fontId="0" fillId="3" borderId="29" xfId="0" applyFill="1" applyBorder="1" applyAlignment="1" applyProtection="1">
      <alignment horizontal="right" vertical="center" wrapText="1"/>
    </xf>
    <xf numFmtId="0" fontId="0" fillId="3" borderId="27" xfId="0" applyFill="1" applyBorder="1" applyAlignment="1" applyProtection="1">
      <alignment horizontal="right" vertical="center" wrapText="1"/>
    </xf>
    <xf numFmtId="0" fontId="0" fillId="3" borderId="30" xfId="0" applyFont="1" applyFill="1" applyBorder="1" applyAlignment="1" applyProtection="1">
      <alignment horizontal="left" vertical="center"/>
    </xf>
    <xf numFmtId="0" fontId="0" fillId="3" borderId="28" xfId="0" applyFont="1" applyFill="1" applyBorder="1" applyAlignment="1" applyProtection="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CCE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0</xdr:row>
      <xdr:rowOff>161925</xdr:rowOff>
    </xdr:from>
    <xdr:to>
      <xdr:col>12</xdr:col>
      <xdr:colOff>503884</xdr:colOff>
      <xdr:row>37</xdr:row>
      <xdr:rowOff>18187</xdr:rowOff>
    </xdr:to>
    <xdr:pic>
      <xdr:nvPicPr>
        <xdr:cNvPr id="2" name="Picture 1"/>
        <xdr:cNvPicPr>
          <a:picLocks noChangeAspect="1"/>
        </xdr:cNvPicPr>
      </xdr:nvPicPr>
      <xdr:blipFill>
        <a:blip xmlns:r="http://schemas.openxmlformats.org/officeDocument/2006/relationships" r:embed="rId1"/>
        <a:stretch>
          <a:fillRect/>
        </a:stretch>
      </xdr:blipFill>
      <xdr:spPr>
        <a:xfrm>
          <a:off x="295275" y="161925"/>
          <a:ext cx="7523809" cy="69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i.com/lit/an/slva477b/slva477b.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abSelected="1" workbookViewId="0">
      <selection activeCell="C5" sqref="C5:C7"/>
    </sheetView>
  </sheetViews>
  <sheetFormatPr defaultRowHeight="15" x14ac:dyDescent="0.25"/>
  <cols>
    <col min="1" max="1" width="27.140625" style="4" customWidth="1"/>
    <col min="2" max="2" width="17.140625" style="5" customWidth="1"/>
    <col min="3" max="3" width="9.140625" style="5"/>
    <col min="4" max="4" width="10.7109375" style="5" customWidth="1"/>
    <col min="5" max="5" width="1.7109375" style="5" customWidth="1"/>
    <col min="6" max="6" width="13.7109375" style="5" customWidth="1"/>
    <col min="7" max="7" width="5.140625" style="4" bestFit="1" customWidth="1"/>
    <col min="8" max="8" width="9.140625" style="5"/>
    <col min="9" max="9" width="5.5703125" style="5" customWidth="1"/>
    <col min="10" max="10" width="1.7109375" style="5" customWidth="1"/>
    <col min="11" max="11" width="1.140625" style="5" customWidth="1"/>
    <col min="12" max="12" width="15.7109375" style="5" customWidth="1"/>
    <col min="13" max="13" width="4.85546875" style="5" bestFit="1" customWidth="1"/>
    <col min="14" max="15" width="9.140625" style="5"/>
    <col min="16" max="16" width="2.140625" style="5" customWidth="1"/>
    <col min="17" max="17" width="15.5703125" style="5" customWidth="1"/>
    <col min="18" max="18" width="4.85546875" style="5" bestFit="1" customWidth="1"/>
    <col min="19" max="16384" width="9.140625" style="5"/>
  </cols>
  <sheetData>
    <row r="1" spans="1:20" s="2" customFormat="1" ht="23.25" x14ac:dyDescent="0.35">
      <c r="A1" s="1" t="s">
        <v>56</v>
      </c>
      <c r="F1" s="45" t="s">
        <v>58</v>
      </c>
      <c r="G1" s="3"/>
      <c r="L1" s="4"/>
      <c r="M1" s="5"/>
      <c r="N1" s="5"/>
    </row>
    <row r="2" spans="1:20" s="2" customFormat="1" ht="30" x14ac:dyDescent="0.25">
      <c r="C2" s="46" t="s">
        <v>60</v>
      </c>
      <c r="D2" s="51" t="s">
        <v>59</v>
      </c>
      <c r="F2" s="45"/>
      <c r="G2" s="3"/>
      <c r="L2" s="4"/>
      <c r="M2" s="5"/>
      <c r="N2" s="5"/>
    </row>
    <row r="3" spans="1:20" s="2" customFormat="1" ht="23.25" x14ac:dyDescent="0.35">
      <c r="A3" s="1"/>
      <c r="C3" s="46" t="s">
        <v>61</v>
      </c>
      <c r="D3" s="47" t="s">
        <v>62</v>
      </c>
      <c r="F3" s="45"/>
      <c r="G3" s="3"/>
      <c r="L3" s="4"/>
      <c r="M3" s="5"/>
      <c r="N3" s="5"/>
    </row>
    <row r="4" spans="1:20" s="2" customFormat="1" x14ac:dyDescent="0.25">
      <c r="A4" s="3"/>
      <c r="F4" s="2" t="s">
        <v>43</v>
      </c>
      <c r="H4" s="3"/>
      <c r="K4" s="2" t="s">
        <v>0</v>
      </c>
      <c r="L4" s="4"/>
      <c r="M4" s="5"/>
      <c r="N4" s="5"/>
      <c r="Q4" s="2" t="s">
        <v>30</v>
      </c>
    </row>
    <row r="5" spans="1:20" s="2" customFormat="1" x14ac:dyDescent="0.25">
      <c r="A5" s="90" t="s">
        <v>41</v>
      </c>
      <c r="B5" s="91"/>
      <c r="C5" s="78">
        <v>13.8</v>
      </c>
      <c r="D5" s="81" t="s">
        <v>1</v>
      </c>
      <c r="F5" s="66" t="s">
        <v>14</v>
      </c>
      <c r="G5" s="6" t="s">
        <v>8</v>
      </c>
      <c r="H5" s="7">
        <f>H6*0.9</f>
        <v>5.4</v>
      </c>
      <c r="I5" s="74" t="s">
        <v>1</v>
      </c>
      <c r="L5" s="66" t="s">
        <v>16</v>
      </c>
      <c r="M5" s="6" t="s">
        <v>8</v>
      </c>
      <c r="N5" s="7">
        <f>N6*0.98</f>
        <v>4.9000000000000004</v>
      </c>
      <c r="O5" s="74" t="s">
        <v>1</v>
      </c>
      <c r="Q5" s="66" t="s">
        <v>35</v>
      </c>
      <c r="R5" s="6" t="s">
        <v>8</v>
      </c>
      <c r="S5" s="8">
        <f>H5/(C$5)</f>
        <v>0.39130434782608697</v>
      </c>
      <c r="T5" s="77"/>
    </row>
    <row r="6" spans="1:20" s="2" customFormat="1" x14ac:dyDescent="0.25">
      <c r="A6" s="92"/>
      <c r="B6" s="93"/>
      <c r="C6" s="79"/>
      <c r="D6" s="75"/>
      <c r="F6" s="67"/>
      <c r="G6" s="6" t="s">
        <v>9</v>
      </c>
      <c r="H6" s="7">
        <v>6</v>
      </c>
      <c r="I6" s="75"/>
      <c r="L6" s="67"/>
      <c r="M6" s="6" t="s">
        <v>9</v>
      </c>
      <c r="N6" s="7">
        <v>5</v>
      </c>
      <c r="O6" s="75"/>
      <c r="Q6" s="67"/>
      <c r="R6" s="6" t="s">
        <v>9</v>
      </c>
      <c r="S6" s="8">
        <f>H6/(C$5)</f>
        <v>0.43478260869565216</v>
      </c>
      <c r="T6" s="77"/>
    </row>
    <row r="7" spans="1:20" s="2" customFormat="1" x14ac:dyDescent="0.25">
      <c r="A7" s="94"/>
      <c r="B7" s="95"/>
      <c r="C7" s="80"/>
      <c r="D7" s="76"/>
      <c r="F7" s="68"/>
      <c r="G7" s="6" t="s">
        <v>10</v>
      </c>
      <c r="H7" s="7">
        <f>H6*1.1</f>
        <v>6.6000000000000005</v>
      </c>
      <c r="I7" s="76"/>
      <c r="L7" s="68"/>
      <c r="M7" s="6" t="s">
        <v>10</v>
      </c>
      <c r="N7" s="7">
        <f>N6*1.02</f>
        <v>5.0999999999999996</v>
      </c>
      <c r="O7" s="76"/>
      <c r="Q7" s="68"/>
      <c r="R7" s="6" t="s">
        <v>10</v>
      </c>
      <c r="S7" s="8">
        <f>H7/(C$5)</f>
        <v>0.47826086956521741</v>
      </c>
      <c r="T7" s="77"/>
    </row>
    <row r="8" spans="1:20" s="2" customFormat="1" x14ac:dyDescent="0.25">
      <c r="F8" s="6" t="s">
        <v>11</v>
      </c>
      <c r="G8" s="9" t="s">
        <v>12</v>
      </c>
      <c r="H8" s="10">
        <f>SUM(B15:B19)</f>
        <v>425</v>
      </c>
      <c r="I8" s="9" t="s">
        <v>2</v>
      </c>
      <c r="L8" s="6" t="s">
        <v>15</v>
      </c>
      <c r="M8" s="9"/>
      <c r="N8" s="10">
        <f>B15</f>
        <v>50</v>
      </c>
      <c r="O8" s="9" t="s">
        <v>2</v>
      </c>
    </row>
    <row r="9" spans="1:20" s="2" customFormat="1" x14ac:dyDescent="0.25">
      <c r="A9" s="6"/>
      <c r="B9" s="11" t="s">
        <v>77</v>
      </c>
      <c r="C9" s="44">
        <v>3.3</v>
      </c>
      <c r="D9" s="12" t="s">
        <v>1</v>
      </c>
      <c r="G9" s="3"/>
      <c r="L9" s="4"/>
      <c r="M9" s="5"/>
      <c r="N9" s="5"/>
      <c r="Q9" s="2" t="s">
        <v>28</v>
      </c>
      <c r="R9" s="3"/>
    </row>
    <row r="10" spans="1:20" s="2" customFormat="1" x14ac:dyDescent="0.25">
      <c r="A10" s="6"/>
      <c r="B10" s="11" t="s">
        <v>78</v>
      </c>
      <c r="C10" s="44">
        <v>1.2</v>
      </c>
      <c r="D10" s="12" t="s">
        <v>1</v>
      </c>
      <c r="F10" s="66" t="s">
        <v>27</v>
      </c>
      <c r="G10" s="6" t="s">
        <v>8</v>
      </c>
      <c r="H10" s="10">
        <f>($C$5-$H$7)*$H$8*(1-($B$22/100))</f>
        <v>611.99999999999989</v>
      </c>
      <c r="I10" s="74" t="s">
        <v>13</v>
      </c>
      <c r="L10" s="69" t="s">
        <v>17</v>
      </c>
      <c r="M10" s="6" t="s">
        <v>8</v>
      </c>
      <c r="N10" s="10">
        <f>($H$5-$N7)*N8</f>
        <v>15.000000000000036</v>
      </c>
      <c r="O10" s="77" t="s">
        <v>13</v>
      </c>
      <c r="Q10" s="89" t="s">
        <v>52</v>
      </c>
      <c r="R10" s="6" t="s">
        <v>8</v>
      </c>
      <c r="S10" s="10">
        <f>$H$8*(1-S5)</f>
        <v>258.69565217391306</v>
      </c>
      <c r="T10" s="74" t="s">
        <v>2</v>
      </c>
    </row>
    <row r="11" spans="1:20" s="2" customFormat="1" ht="30" x14ac:dyDescent="0.25">
      <c r="A11" s="6"/>
      <c r="B11" s="11" t="s">
        <v>79</v>
      </c>
      <c r="C11" s="44" t="s">
        <v>67</v>
      </c>
      <c r="D11" s="13" t="s">
        <v>68</v>
      </c>
      <c r="F11" s="67"/>
      <c r="G11" s="6" t="s">
        <v>9</v>
      </c>
      <c r="H11" s="10">
        <f>($C$5-$H$6) *$H$8 *(1-($B$22/100))</f>
        <v>663</v>
      </c>
      <c r="I11" s="75"/>
      <c r="L11" s="70"/>
      <c r="M11" s="6" t="s">
        <v>9</v>
      </c>
      <c r="N11" s="10">
        <f>($H$6-$N6)*$N8</f>
        <v>50</v>
      </c>
      <c r="O11" s="77"/>
      <c r="Q11" s="75"/>
      <c r="R11" s="6" t="s">
        <v>9</v>
      </c>
      <c r="S11" s="10">
        <f>$H$8*(1-S6)</f>
        <v>240.21739130434784</v>
      </c>
      <c r="T11" s="75"/>
    </row>
    <row r="12" spans="1:20" s="2" customFormat="1" x14ac:dyDescent="0.25">
      <c r="A12" s="6"/>
      <c r="B12" s="11" t="s">
        <v>80</v>
      </c>
      <c r="C12" s="44">
        <v>5</v>
      </c>
      <c r="D12" s="12" t="s">
        <v>1</v>
      </c>
      <c r="F12" s="68"/>
      <c r="G12" s="6" t="s">
        <v>10</v>
      </c>
      <c r="H12" s="10">
        <f>($C$5-$H$5) *$H$8 *(1-($B$22/100))</f>
        <v>713.99999999999989</v>
      </c>
      <c r="I12" s="76"/>
      <c r="L12" s="70"/>
      <c r="M12" s="6" t="s">
        <v>10</v>
      </c>
      <c r="N12" s="10">
        <f>($H$7-$N5)*$N8</f>
        <v>85.000000000000014</v>
      </c>
      <c r="O12" s="77"/>
      <c r="Q12" s="76"/>
      <c r="R12" s="6" t="s">
        <v>10</v>
      </c>
      <c r="S12" s="10">
        <f>$H$8*(1-S7)</f>
        <v>221.7391304347826</v>
      </c>
      <c r="T12" s="76"/>
    </row>
    <row r="13" spans="1:20" s="2" customFormat="1" x14ac:dyDescent="0.25">
      <c r="G13" s="3"/>
      <c r="L13" s="14"/>
      <c r="M13" s="15"/>
      <c r="N13" s="16"/>
      <c r="O13" s="17"/>
      <c r="Q13" s="18"/>
      <c r="R13" s="19"/>
      <c r="S13" s="20"/>
      <c r="T13" s="21"/>
    </row>
    <row r="14" spans="1:20" s="2" customFormat="1" ht="15" customHeight="1" x14ac:dyDescent="0.25">
      <c r="A14" s="22" t="s">
        <v>6</v>
      </c>
      <c r="F14" s="66" t="s">
        <v>39</v>
      </c>
      <c r="G14" s="6" t="s">
        <v>8</v>
      </c>
      <c r="H14" s="10">
        <f>H10-C39-$C$44</f>
        <v>467.84092391304341</v>
      </c>
      <c r="I14" s="74" t="s">
        <v>13</v>
      </c>
      <c r="K14" s="2" t="s">
        <v>3</v>
      </c>
      <c r="L14" s="4"/>
      <c r="M14" s="5"/>
      <c r="N14" s="5"/>
    </row>
    <row r="15" spans="1:20" s="2" customFormat="1" x14ac:dyDescent="0.25">
      <c r="A15" s="11" t="s">
        <v>31</v>
      </c>
      <c r="B15" s="44">
        <v>50</v>
      </c>
      <c r="C15" s="6" t="s">
        <v>2</v>
      </c>
      <c r="F15" s="67"/>
      <c r="G15" s="6" t="s">
        <v>9</v>
      </c>
      <c r="H15" s="10">
        <f>H11-C40-$C$44</f>
        <v>528.08005434782615</v>
      </c>
      <c r="I15" s="75"/>
      <c r="L15" s="66" t="s">
        <v>18</v>
      </c>
      <c r="M15" s="6" t="s">
        <v>8</v>
      </c>
      <c r="N15" s="7">
        <f>N16*0.98</f>
        <v>3.234</v>
      </c>
      <c r="O15" s="74" t="s">
        <v>1</v>
      </c>
    </row>
    <row r="16" spans="1:20" s="2" customFormat="1" x14ac:dyDescent="0.25">
      <c r="A16" s="11" t="s">
        <v>32</v>
      </c>
      <c r="B16" s="44">
        <v>100</v>
      </c>
      <c r="C16" s="6" t="s">
        <v>2</v>
      </c>
      <c r="F16" s="68"/>
      <c r="G16" s="6" t="s">
        <v>10</v>
      </c>
      <c r="H16" s="10">
        <f>H12-C41-$C$44</f>
        <v>588.31918478260866</v>
      </c>
      <c r="I16" s="76"/>
      <c r="L16" s="67"/>
      <c r="M16" s="6" t="s">
        <v>9</v>
      </c>
      <c r="N16" s="7">
        <f>$C$9</f>
        <v>3.3</v>
      </c>
      <c r="O16" s="75"/>
    </row>
    <row r="17" spans="1:22" s="2" customFormat="1" x14ac:dyDescent="0.25">
      <c r="A17" s="11" t="s">
        <v>33</v>
      </c>
      <c r="B17" s="44">
        <v>250</v>
      </c>
      <c r="C17" s="6" t="s">
        <v>2</v>
      </c>
      <c r="F17" s="24"/>
      <c r="G17" s="25"/>
      <c r="H17" s="25"/>
      <c r="I17" s="25"/>
      <c r="L17" s="68"/>
      <c r="M17" s="6" t="s">
        <v>10</v>
      </c>
      <c r="N17" s="7">
        <f>N16*1.02</f>
        <v>3.3659999999999997</v>
      </c>
      <c r="O17" s="76"/>
    </row>
    <row r="18" spans="1:22" s="2" customFormat="1" ht="15" customHeight="1" x14ac:dyDescent="0.25">
      <c r="A18" s="11" t="s">
        <v>34</v>
      </c>
      <c r="B18" s="44">
        <v>25</v>
      </c>
      <c r="C18" s="6" t="s">
        <v>2</v>
      </c>
      <c r="F18" s="18"/>
      <c r="G18" s="19"/>
      <c r="H18" s="26"/>
      <c r="I18" s="21"/>
      <c r="L18" s="6" t="s">
        <v>20</v>
      </c>
      <c r="M18" s="9"/>
      <c r="N18" s="10">
        <f>B16</f>
        <v>100</v>
      </c>
      <c r="O18" s="9" t="s">
        <v>2</v>
      </c>
    </row>
    <row r="19" spans="1:22" s="2" customFormat="1" x14ac:dyDescent="0.25">
      <c r="A19" s="11" t="s">
        <v>7</v>
      </c>
      <c r="B19" s="44">
        <v>0</v>
      </c>
      <c r="C19" s="6" t="s">
        <v>2</v>
      </c>
      <c r="F19" s="27"/>
      <c r="G19" s="19"/>
      <c r="H19" s="26"/>
      <c r="I19" s="21"/>
      <c r="L19" s="4"/>
      <c r="M19" s="5"/>
      <c r="N19" s="5"/>
    </row>
    <row r="20" spans="1:22" s="2" customFormat="1" x14ac:dyDescent="0.25">
      <c r="A20" s="3"/>
      <c r="B20" s="28"/>
      <c r="F20" s="27"/>
      <c r="G20" s="19"/>
      <c r="H20" s="26"/>
      <c r="I20" s="21"/>
      <c r="L20" s="69" t="s">
        <v>19</v>
      </c>
      <c r="M20" s="6" t="s">
        <v>8</v>
      </c>
      <c r="N20" s="10">
        <f>($H$5-$N17)*N18</f>
        <v>203.40000000000006</v>
      </c>
      <c r="O20" s="77" t="s">
        <v>13</v>
      </c>
    </row>
    <row r="21" spans="1:22" s="2" customFormat="1" x14ac:dyDescent="0.25">
      <c r="A21" s="11" t="s">
        <v>53</v>
      </c>
      <c r="B21" s="29">
        <f>H8</f>
        <v>425</v>
      </c>
      <c r="C21" s="30" t="str">
        <f>I8</f>
        <v>mA</v>
      </c>
      <c r="F21" s="27"/>
      <c r="G21" s="19"/>
      <c r="H21" s="26"/>
      <c r="I21" s="21"/>
      <c r="L21" s="69"/>
      <c r="M21" s="6"/>
      <c r="N21" s="10"/>
      <c r="O21" s="77"/>
      <c r="Q21" s="31"/>
      <c r="R21" s="31"/>
      <c r="S21" s="20"/>
      <c r="T21" s="31"/>
    </row>
    <row r="22" spans="1:22" s="2" customFormat="1" x14ac:dyDescent="0.25">
      <c r="A22" s="11" t="s">
        <v>4</v>
      </c>
      <c r="B22" s="44">
        <v>80</v>
      </c>
      <c r="C22" s="6" t="s">
        <v>5</v>
      </c>
      <c r="F22" s="24"/>
      <c r="G22" s="15"/>
      <c r="H22" s="15"/>
      <c r="I22" s="15"/>
      <c r="L22" s="70"/>
      <c r="M22" s="6" t="s">
        <v>9</v>
      </c>
      <c r="N22" s="10">
        <f>($H$6-$N16)*$N18</f>
        <v>270</v>
      </c>
      <c r="O22" s="77"/>
    </row>
    <row r="23" spans="1:22" s="2" customFormat="1" x14ac:dyDescent="0.25">
      <c r="A23" s="3"/>
      <c r="B23" s="2" t="s">
        <v>76</v>
      </c>
      <c r="F23" s="18"/>
      <c r="G23" s="19"/>
      <c r="H23" s="26"/>
      <c r="I23" s="21"/>
      <c r="L23" s="70"/>
      <c r="M23" s="6" t="s">
        <v>10</v>
      </c>
      <c r="N23" s="10">
        <f>($H$7-$N15)*$N18</f>
        <v>336.60000000000008</v>
      </c>
      <c r="O23" s="77"/>
      <c r="Q23" s="32"/>
      <c r="R23" s="32"/>
      <c r="S23" s="32"/>
      <c r="T23" s="32"/>
      <c r="U23" s="32"/>
      <c r="V23" s="32"/>
    </row>
    <row r="24" spans="1:22" s="2" customFormat="1" x14ac:dyDescent="0.25">
      <c r="A24" s="22" t="s">
        <v>28</v>
      </c>
      <c r="F24" s="27"/>
      <c r="G24" s="19"/>
      <c r="H24" s="26"/>
      <c r="I24" s="21"/>
      <c r="L24" s="24"/>
      <c r="M24" s="25"/>
      <c r="N24" s="16"/>
      <c r="O24" s="17"/>
      <c r="Q24" s="32"/>
      <c r="R24" s="32"/>
      <c r="S24" s="32"/>
      <c r="T24" s="32"/>
      <c r="U24" s="32"/>
      <c r="V24" s="32"/>
    </row>
    <row r="25" spans="1:22" s="2" customFormat="1" x14ac:dyDescent="0.25">
      <c r="A25" s="11" t="s">
        <v>29</v>
      </c>
      <c r="B25" s="44">
        <v>0.5</v>
      </c>
      <c r="C25" s="12" t="s">
        <v>1</v>
      </c>
      <c r="F25" s="27"/>
      <c r="G25" s="19"/>
      <c r="H25" s="26"/>
      <c r="I25" s="21"/>
      <c r="K25" s="2" t="s">
        <v>21</v>
      </c>
      <c r="L25" s="4"/>
      <c r="M25" s="5"/>
      <c r="N25" s="5"/>
      <c r="Q25" s="32"/>
      <c r="R25" s="32"/>
      <c r="S25" s="32"/>
      <c r="T25" s="32"/>
      <c r="U25" s="32"/>
      <c r="V25" s="32"/>
    </row>
    <row r="26" spans="1:22" s="2" customFormat="1" x14ac:dyDescent="0.25">
      <c r="B26" s="2" t="s">
        <v>50</v>
      </c>
      <c r="F26" s="32"/>
      <c r="G26" s="3"/>
      <c r="H26" s="32"/>
      <c r="I26" s="32"/>
      <c r="L26" s="66" t="s">
        <v>22</v>
      </c>
      <c r="M26" s="6" t="s">
        <v>8</v>
      </c>
      <c r="N26" s="7">
        <f>N27*0.98</f>
        <v>4.9000000000000004</v>
      </c>
      <c r="O26" s="74" t="s">
        <v>1</v>
      </c>
      <c r="Q26" s="32"/>
      <c r="R26" s="32"/>
      <c r="S26" s="32"/>
      <c r="T26" s="32"/>
      <c r="U26" s="32"/>
      <c r="V26" s="32"/>
    </row>
    <row r="27" spans="1:22" s="2" customFormat="1" x14ac:dyDescent="0.25">
      <c r="A27" s="22" t="s">
        <v>36</v>
      </c>
      <c r="F27" s="32"/>
      <c r="G27" s="32"/>
      <c r="H27" s="32"/>
      <c r="I27" s="32"/>
      <c r="L27" s="67"/>
      <c r="M27" s="6" t="s">
        <v>9</v>
      </c>
      <c r="N27" s="7">
        <f>C12</f>
        <v>5</v>
      </c>
      <c r="O27" s="75"/>
      <c r="Q27" s="33"/>
      <c r="R27" s="19"/>
      <c r="S27" s="26"/>
      <c r="T27" s="21"/>
      <c r="U27" s="32"/>
      <c r="V27" s="32"/>
    </row>
    <row r="28" spans="1:22" s="2" customFormat="1" x14ac:dyDescent="0.25">
      <c r="A28" s="11" t="s">
        <v>37</v>
      </c>
      <c r="B28" s="44">
        <v>8.2000000000000003E-2</v>
      </c>
      <c r="C28" s="12" t="s">
        <v>38</v>
      </c>
      <c r="F28" s="32"/>
      <c r="G28" s="32"/>
      <c r="H28" s="32"/>
      <c r="I28" s="32"/>
      <c r="L28" s="68"/>
      <c r="M28" s="6" t="s">
        <v>10</v>
      </c>
      <c r="N28" s="7">
        <f>N27*1.02</f>
        <v>5.0999999999999996</v>
      </c>
      <c r="O28" s="76"/>
      <c r="Q28" s="21"/>
      <c r="R28" s="19"/>
      <c r="S28" s="26"/>
      <c r="T28" s="21"/>
      <c r="U28" s="32"/>
      <c r="V28" s="32"/>
    </row>
    <row r="29" spans="1:22" s="2" customFormat="1" x14ac:dyDescent="0.25">
      <c r="B29" s="2" t="s">
        <v>51</v>
      </c>
      <c r="F29" s="32"/>
      <c r="G29" s="32"/>
      <c r="H29" s="32"/>
      <c r="I29" s="32"/>
      <c r="L29" s="6" t="s">
        <v>23</v>
      </c>
      <c r="M29" s="9"/>
      <c r="N29" s="10">
        <f>B18</f>
        <v>25</v>
      </c>
      <c r="O29" s="9" t="s">
        <v>2</v>
      </c>
      <c r="Q29" s="21"/>
      <c r="R29" s="19"/>
      <c r="S29" s="26"/>
      <c r="T29" s="21"/>
      <c r="U29" s="32"/>
      <c r="V29" s="32"/>
    </row>
    <row r="30" spans="1:22" s="2" customFormat="1" x14ac:dyDescent="0.25">
      <c r="A30" s="22" t="s">
        <v>42</v>
      </c>
      <c r="F30" s="24"/>
      <c r="G30" s="15"/>
      <c r="H30" s="15"/>
      <c r="I30" s="15"/>
      <c r="L30" s="25"/>
      <c r="M30" s="34"/>
      <c r="N30" s="16"/>
      <c r="O30" s="34"/>
      <c r="Q30" s="32"/>
      <c r="R30" s="32"/>
      <c r="S30" s="32"/>
      <c r="T30" s="32"/>
      <c r="U30" s="32"/>
      <c r="V30" s="32"/>
    </row>
    <row r="31" spans="1:22" s="2" customFormat="1" x14ac:dyDescent="0.25">
      <c r="A31" s="11" t="s">
        <v>54</v>
      </c>
      <c r="B31" s="44">
        <v>125</v>
      </c>
      <c r="C31" s="12"/>
      <c r="F31" s="18"/>
      <c r="G31" s="19"/>
      <c r="H31" s="26"/>
      <c r="I31" s="21"/>
      <c r="L31" s="71" t="s">
        <v>24</v>
      </c>
      <c r="M31" s="6" t="s">
        <v>8</v>
      </c>
      <c r="N31" s="7">
        <f>IF($C$11="VDD6",H5,C5)</f>
        <v>5.4</v>
      </c>
      <c r="O31" s="74" t="s">
        <v>1</v>
      </c>
      <c r="Q31" s="33"/>
      <c r="R31" s="19"/>
      <c r="S31" s="26"/>
      <c r="T31" s="21"/>
      <c r="U31" s="32"/>
      <c r="V31" s="32"/>
    </row>
    <row r="32" spans="1:22" s="2" customFormat="1" ht="15.75" thickBot="1" x14ac:dyDescent="0.3">
      <c r="F32" s="27"/>
      <c r="G32" s="19"/>
      <c r="H32" s="26"/>
      <c r="I32" s="21"/>
      <c r="L32" s="72"/>
      <c r="M32" s="6" t="s">
        <v>9</v>
      </c>
      <c r="N32" s="7">
        <f>IF($C$11="VDD6",H6,C5)</f>
        <v>6</v>
      </c>
      <c r="O32" s="75"/>
      <c r="Q32" s="21"/>
      <c r="R32" s="19"/>
      <c r="S32" s="26"/>
      <c r="T32" s="21"/>
      <c r="U32" s="32"/>
      <c r="V32" s="32"/>
    </row>
    <row r="33" spans="1:22" s="2" customFormat="1" ht="38.25" customHeight="1" thickBot="1" x14ac:dyDescent="0.3">
      <c r="A33" s="63" t="s">
        <v>57</v>
      </c>
      <c r="B33" s="64"/>
      <c r="C33" s="64"/>
      <c r="D33" s="65"/>
      <c r="F33" s="27"/>
      <c r="G33" s="19"/>
      <c r="H33" s="26"/>
      <c r="I33" s="21"/>
      <c r="L33" s="73"/>
      <c r="M33" s="6" t="s">
        <v>10</v>
      </c>
      <c r="N33" s="7">
        <f>IF($C$11="VDD6",H7,C5)</f>
        <v>6.6000000000000005</v>
      </c>
      <c r="O33" s="76"/>
      <c r="Q33" s="21"/>
      <c r="R33" s="19"/>
      <c r="S33" s="26"/>
      <c r="T33" s="21"/>
      <c r="U33" s="32"/>
      <c r="V33" s="32"/>
    </row>
    <row r="34" spans="1:22" s="2" customFormat="1" x14ac:dyDescent="0.25">
      <c r="A34" s="96" t="s">
        <v>63</v>
      </c>
      <c r="B34" s="48" t="s">
        <v>72</v>
      </c>
      <c r="C34" s="35">
        <f>H14+N$10+N$20+N$35+N$40</f>
        <v>693.7409239130435</v>
      </c>
      <c r="D34" s="99" t="s">
        <v>13</v>
      </c>
      <c r="F34" s="32"/>
      <c r="G34" s="32"/>
      <c r="H34" s="32"/>
      <c r="I34" s="32"/>
      <c r="L34" s="4"/>
      <c r="M34" s="5"/>
      <c r="N34" s="5"/>
      <c r="Q34" s="32"/>
      <c r="R34" s="32"/>
      <c r="S34" s="32"/>
      <c r="T34" s="32"/>
      <c r="U34" s="32"/>
      <c r="V34" s="32"/>
    </row>
    <row r="35" spans="1:22" s="2" customFormat="1" x14ac:dyDescent="0.25">
      <c r="A35" s="97"/>
      <c r="B35" s="49" t="s">
        <v>73</v>
      </c>
      <c r="C35" s="23">
        <f>H15+N$11+N$22+N$36+N$41</f>
        <v>873.08005434782615</v>
      </c>
      <c r="D35" s="100"/>
      <c r="F35" s="32"/>
      <c r="G35" s="32"/>
      <c r="H35" s="32"/>
      <c r="I35" s="32"/>
      <c r="L35" s="66" t="s">
        <v>25</v>
      </c>
      <c r="M35" s="6" t="s">
        <v>8</v>
      </c>
      <c r="N35" s="10">
        <f>(N31-$N28)*N29</f>
        <v>7.5000000000000178</v>
      </c>
      <c r="O35" s="74" t="s">
        <v>13</v>
      </c>
      <c r="Q35" s="32"/>
      <c r="R35" s="32"/>
      <c r="S35" s="32"/>
      <c r="T35" s="32"/>
      <c r="U35" s="32"/>
      <c r="V35" s="32"/>
    </row>
    <row r="36" spans="1:22" s="2" customFormat="1" ht="15.75" thickBot="1" x14ac:dyDescent="0.3">
      <c r="A36" s="98"/>
      <c r="B36" s="50" t="s">
        <v>74</v>
      </c>
      <c r="C36" s="36">
        <f>H16+N$12+N$23+N$37+N$42</f>
        <v>1052.4191847826087</v>
      </c>
      <c r="D36" s="101"/>
      <c r="L36" s="67"/>
      <c r="M36" s="6" t="s">
        <v>9</v>
      </c>
      <c r="N36" s="10">
        <f>(N32-$N27)*$N29</f>
        <v>25</v>
      </c>
      <c r="O36" s="75"/>
      <c r="Q36" s="32"/>
      <c r="R36" s="32"/>
      <c r="S36" s="32"/>
      <c r="T36" s="32"/>
      <c r="U36" s="32"/>
      <c r="V36" s="32"/>
    </row>
    <row r="37" spans="1:22" s="2" customFormat="1" ht="15.75" thickBot="1" x14ac:dyDescent="0.3">
      <c r="C37" s="58"/>
      <c r="D37" s="58"/>
      <c r="G37" s="3"/>
      <c r="L37" s="68"/>
      <c r="M37" s="6" t="s">
        <v>10</v>
      </c>
      <c r="N37" s="10">
        <f>(N33-$N26)*$N29</f>
        <v>42.500000000000007</v>
      </c>
      <c r="O37" s="76"/>
      <c r="Q37" s="32"/>
      <c r="R37" s="32"/>
      <c r="S37" s="32"/>
      <c r="T37" s="32"/>
      <c r="U37" s="32"/>
      <c r="V37" s="32"/>
    </row>
    <row r="38" spans="1:22" s="2" customFormat="1" ht="15" customHeight="1" thickBot="1" x14ac:dyDescent="0.3">
      <c r="A38" s="52" t="s">
        <v>69</v>
      </c>
      <c r="B38" s="53"/>
      <c r="C38" s="59"/>
      <c r="D38" s="60"/>
      <c r="G38" s="3"/>
      <c r="L38" s="24"/>
      <c r="M38" s="25"/>
      <c r="N38" s="16"/>
      <c r="O38" s="17"/>
      <c r="Q38" s="32"/>
      <c r="R38" s="32"/>
      <c r="S38" s="32"/>
      <c r="T38" s="32"/>
      <c r="U38" s="32"/>
      <c r="V38" s="32"/>
    </row>
    <row r="39" spans="1:22" s="2" customFormat="1" x14ac:dyDescent="0.25">
      <c r="A39" s="83" t="s">
        <v>64</v>
      </c>
      <c r="B39" s="48" t="s">
        <v>72</v>
      </c>
      <c r="C39" s="23">
        <f>S10*$B$25</f>
        <v>129.34782608695653</v>
      </c>
      <c r="D39" s="86" t="s">
        <v>13</v>
      </c>
      <c r="G39" s="3"/>
      <c r="K39" s="2" t="s">
        <v>26</v>
      </c>
      <c r="L39" s="4"/>
      <c r="M39" s="5"/>
      <c r="N39" s="5"/>
      <c r="Q39" s="33"/>
      <c r="R39" s="19"/>
      <c r="S39" s="26"/>
      <c r="T39" s="21"/>
      <c r="U39" s="32"/>
      <c r="V39" s="32"/>
    </row>
    <row r="40" spans="1:22" s="2" customFormat="1" x14ac:dyDescent="0.25">
      <c r="A40" s="84"/>
      <c r="B40" s="49" t="s">
        <v>73</v>
      </c>
      <c r="C40" s="23">
        <f>S11*$B$25</f>
        <v>120.10869565217392</v>
      </c>
      <c r="D40" s="87"/>
      <c r="G40" s="3"/>
      <c r="L40" s="6" t="s">
        <v>40</v>
      </c>
      <c r="M40" s="9"/>
      <c r="N40" s="10"/>
      <c r="O40" s="9"/>
      <c r="Q40" s="21"/>
      <c r="R40" s="19"/>
      <c r="S40" s="26"/>
      <c r="T40" s="21"/>
      <c r="U40" s="32"/>
      <c r="V40" s="32"/>
    </row>
    <row r="41" spans="1:22" s="2" customFormat="1" ht="15.75" thickBot="1" x14ac:dyDescent="0.3">
      <c r="A41" s="85"/>
      <c r="B41" s="50" t="s">
        <v>74</v>
      </c>
      <c r="C41" s="36">
        <f>S12*$B$25</f>
        <v>110.8695652173913</v>
      </c>
      <c r="D41" s="88"/>
      <c r="G41" s="3"/>
      <c r="L41" s="24"/>
      <c r="M41" s="15"/>
      <c r="N41" s="37"/>
      <c r="O41" s="17"/>
      <c r="Q41" s="21"/>
      <c r="R41" s="19"/>
      <c r="S41" s="26"/>
      <c r="T41" s="21"/>
      <c r="U41" s="32"/>
      <c r="V41" s="32"/>
    </row>
    <row r="42" spans="1:22" s="2" customFormat="1" ht="15.75" thickBot="1" x14ac:dyDescent="0.3">
      <c r="A42" s="27"/>
      <c r="B42" s="19"/>
      <c r="C42" s="26"/>
      <c r="D42" s="61"/>
      <c r="G42" s="3"/>
      <c r="K42" s="2" t="s">
        <v>47</v>
      </c>
      <c r="L42" s="4"/>
      <c r="M42" s="5"/>
      <c r="N42" s="5"/>
    </row>
    <row r="43" spans="1:22" s="2" customFormat="1" x14ac:dyDescent="0.25">
      <c r="A43" s="52" t="s">
        <v>70</v>
      </c>
      <c r="B43" s="53"/>
      <c r="C43" s="59"/>
      <c r="D43" s="60"/>
      <c r="G43" s="3"/>
      <c r="L43" s="66" t="s">
        <v>48</v>
      </c>
      <c r="M43" s="6" t="s">
        <v>8</v>
      </c>
      <c r="N43" s="7">
        <f>N44*0.98</f>
        <v>1.1759999999999999</v>
      </c>
      <c r="O43" s="74" t="s">
        <v>1</v>
      </c>
    </row>
    <row r="44" spans="1:22" s="2" customFormat="1" ht="27.75" customHeight="1" thickBot="1" x14ac:dyDescent="0.3">
      <c r="A44" s="54" t="s">
        <v>66</v>
      </c>
      <c r="B44" s="62" t="s">
        <v>9</v>
      </c>
      <c r="C44" s="56">
        <f>((H8/1000)^2*B28)*1000</f>
        <v>14.811249999999999</v>
      </c>
      <c r="D44" s="57" t="s">
        <v>13</v>
      </c>
      <c r="L44" s="67"/>
      <c r="M44" s="6" t="s">
        <v>9</v>
      </c>
      <c r="N44" s="7">
        <f>C10</f>
        <v>1.2</v>
      </c>
      <c r="O44" s="75"/>
      <c r="P44" s="25"/>
    </row>
    <row r="45" spans="1:22" s="2" customFormat="1" ht="11.25" customHeight="1" thickBot="1" x14ac:dyDescent="0.3">
      <c r="A45" s="38"/>
      <c r="B45" s="39"/>
      <c r="C45" s="58"/>
      <c r="D45" s="58"/>
      <c r="L45" s="68"/>
      <c r="M45" s="6" t="s">
        <v>10</v>
      </c>
      <c r="N45" s="7">
        <f>N44*1.02</f>
        <v>1.224</v>
      </c>
      <c r="O45" s="76"/>
      <c r="P45" s="25"/>
    </row>
    <row r="46" spans="1:22" s="2" customFormat="1" ht="15" customHeight="1" thickBot="1" x14ac:dyDescent="0.3">
      <c r="A46" s="52" t="s">
        <v>71</v>
      </c>
      <c r="B46" s="55"/>
      <c r="C46" s="59"/>
      <c r="D46" s="60"/>
      <c r="I46" s="40"/>
      <c r="L46" s="6" t="s">
        <v>49</v>
      </c>
      <c r="M46" s="9"/>
      <c r="N46" s="10">
        <f>B17</f>
        <v>250</v>
      </c>
      <c r="O46" s="9" t="s">
        <v>2</v>
      </c>
      <c r="P46" s="25"/>
    </row>
    <row r="47" spans="1:22" s="2" customFormat="1" ht="13.5" customHeight="1" x14ac:dyDescent="0.25">
      <c r="A47" s="104" t="s">
        <v>65</v>
      </c>
      <c r="B47" s="48" t="s">
        <v>72</v>
      </c>
      <c r="C47" s="23">
        <f>($H$5-$N45)*N46</f>
        <v>1044</v>
      </c>
      <c r="D47" s="107" t="s">
        <v>13</v>
      </c>
      <c r="I47" s="40"/>
      <c r="L47" s="4"/>
      <c r="M47" s="5"/>
      <c r="N47" s="5"/>
      <c r="P47" s="25"/>
    </row>
    <row r="48" spans="1:22" s="2" customFormat="1" x14ac:dyDescent="0.25">
      <c r="A48" s="105"/>
      <c r="B48" s="49" t="s">
        <v>73</v>
      </c>
      <c r="C48" s="23">
        <f>($H$6-$N44)*$N46</f>
        <v>1200</v>
      </c>
      <c r="D48" s="107"/>
      <c r="I48" s="41"/>
      <c r="P48" s="25"/>
    </row>
    <row r="49" spans="1:16" s="2" customFormat="1" ht="15.75" thickBot="1" x14ac:dyDescent="0.3">
      <c r="A49" s="106"/>
      <c r="B49" s="50" t="s">
        <v>74</v>
      </c>
      <c r="C49" s="36">
        <f>($H$7-$N43)*$N46</f>
        <v>1356</v>
      </c>
      <c r="D49" s="108"/>
      <c r="I49" s="41"/>
      <c r="P49" s="25"/>
    </row>
    <row r="50" spans="1:16" x14ac:dyDescent="0.25">
      <c r="A50" s="42"/>
      <c r="B50" s="43"/>
      <c r="K50" s="2"/>
    </row>
    <row r="51" spans="1:16" x14ac:dyDescent="0.25">
      <c r="A51" s="42"/>
      <c r="B51" s="43"/>
    </row>
    <row r="52" spans="1:16" ht="47.25" customHeight="1" x14ac:dyDescent="0.25">
      <c r="A52" s="102" t="s">
        <v>75</v>
      </c>
      <c r="B52" s="102"/>
      <c r="C52" s="102"/>
      <c r="D52" s="102"/>
      <c r="E52" s="102"/>
      <c r="F52" s="102"/>
      <c r="G52" s="102"/>
      <c r="H52" s="102"/>
    </row>
    <row r="53" spans="1:16" ht="26.25" customHeight="1" x14ac:dyDescent="0.25">
      <c r="A53" s="103" t="s">
        <v>44</v>
      </c>
      <c r="B53" s="103"/>
      <c r="C53" s="103"/>
      <c r="D53" s="103"/>
      <c r="E53" s="103"/>
      <c r="F53" s="103"/>
      <c r="G53" s="103"/>
      <c r="H53" s="103"/>
    </row>
    <row r="54" spans="1:16" ht="36" customHeight="1" x14ac:dyDescent="0.25">
      <c r="A54" s="82" t="s">
        <v>45</v>
      </c>
      <c r="B54" s="82"/>
      <c r="C54" s="82"/>
      <c r="D54" s="82"/>
      <c r="E54" s="82"/>
      <c r="F54" s="82"/>
      <c r="G54" s="82"/>
      <c r="H54" s="41"/>
    </row>
    <row r="55" spans="1:16" ht="45.75" customHeight="1" x14ac:dyDescent="0.25">
      <c r="A55" s="82" t="s">
        <v>46</v>
      </c>
      <c r="B55" s="82"/>
      <c r="C55" s="82"/>
      <c r="D55" s="82"/>
      <c r="E55" s="82"/>
      <c r="F55" s="82"/>
      <c r="G55" s="82"/>
      <c r="H55" s="41"/>
    </row>
    <row r="86" spans="19:19" x14ac:dyDescent="0.25">
      <c r="S86" s="5" t="s">
        <v>55</v>
      </c>
    </row>
    <row r="87" spans="19:19" x14ac:dyDescent="0.25">
      <c r="S87" s="5" t="s">
        <v>67</v>
      </c>
    </row>
  </sheetData>
  <sheetProtection password="DBB1" sheet="1" objects="1" scenarios="1" selectLockedCells="1"/>
  <mergeCells count="40">
    <mergeCell ref="A55:G55"/>
    <mergeCell ref="L35:L37"/>
    <mergeCell ref="O35:O37"/>
    <mergeCell ref="A34:A36"/>
    <mergeCell ref="D34:D36"/>
    <mergeCell ref="A52:H52"/>
    <mergeCell ref="A53:H53"/>
    <mergeCell ref="L43:L45"/>
    <mergeCell ref="O43:O45"/>
    <mergeCell ref="A47:A49"/>
    <mergeCell ref="D47:D49"/>
    <mergeCell ref="Q5:Q7"/>
    <mergeCell ref="T5:T7"/>
    <mergeCell ref="A54:G54"/>
    <mergeCell ref="F14:F16"/>
    <mergeCell ref="I14:I16"/>
    <mergeCell ref="A39:A41"/>
    <mergeCell ref="D39:D41"/>
    <mergeCell ref="L26:L28"/>
    <mergeCell ref="O26:O28"/>
    <mergeCell ref="Q10:Q12"/>
    <mergeCell ref="T10:T12"/>
    <mergeCell ref="F5:F7"/>
    <mergeCell ref="F10:F12"/>
    <mergeCell ref="O5:O7"/>
    <mergeCell ref="O10:O12"/>
    <mergeCell ref="A5:B7"/>
    <mergeCell ref="C5:C7"/>
    <mergeCell ref="D5:D7"/>
    <mergeCell ref="L5:L7"/>
    <mergeCell ref="L10:L12"/>
    <mergeCell ref="I5:I7"/>
    <mergeCell ref="I10:I12"/>
    <mergeCell ref="A33:D33"/>
    <mergeCell ref="L15:L17"/>
    <mergeCell ref="L20:L23"/>
    <mergeCell ref="L31:L33"/>
    <mergeCell ref="O31:O33"/>
    <mergeCell ref="O15:O17"/>
    <mergeCell ref="O20:O23"/>
  </mergeCells>
  <dataValidations count="1">
    <dataValidation type="list" allowBlank="1" showInputMessage="1" showErrorMessage="1" sqref="C11">
      <formula1>$S$86:$S$87</formula1>
    </dataValidation>
  </dataValidations>
  <hyperlinks>
    <hyperlink ref="F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
    </sheetView>
  </sheetViews>
  <sheetFormatPr defaultRowHeight="15" x14ac:dyDescent="0.25"/>
  <sheetData/>
  <sheetProtection password="DBB1" sheet="1" objects="1" scenarios="1" select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TPS65381A-Q1 Power Estimator</vt:lpstr>
      <vt:lpstr>Notice</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a0192783</dc:creator>
  <cp:lastModifiedBy>a0192783</cp:lastModifiedBy>
  <dcterms:created xsi:type="dcterms:W3CDTF">2014-10-02T13:40:08Z</dcterms:created>
  <dcterms:modified xsi:type="dcterms:W3CDTF">2018-10-10T20:32:40Z</dcterms:modified>
</cp:coreProperties>
</file>