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05" windowWidth="19425" windowHeight="11295" activeTab="1"/>
  </bookViews>
  <sheets>
    <sheet name="AM335x-DDR2" sheetId="1" r:id="rId1"/>
    <sheet name="AM335x-DDR3" sheetId="2" r:id="rId2"/>
    <sheet name="AM335x-mDDR" sheetId="3" r:id="rId3"/>
  </sheets>
  <definedNames/>
  <calcPr fullCalcOnLoad="1"/>
</workbook>
</file>

<file path=xl/sharedStrings.xml><?xml version="1.0" encoding="utf-8"?>
<sst xmlns="http://schemas.openxmlformats.org/spreadsheetml/2006/main" count="351" uniqueCount="106">
  <si>
    <t>tCK</t>
  </si>
  <si>
    <t>ns</t>
  </si>
  <si>
    <t>unit</t>
  </si>
  <si>
    <t>tRFC</t>
  </si>
  <si>
    <t>tRC</t>
  </si>
  <si>
    <t>tRP</t>
  </si>
  <si>
    <t>tRCD</t>
  </si>
  <si>
    <t>tRRD</t>
  </si>
  <si>
    <t>tWR</t>
  </si>
  <si>
    <t>tCKE</t>
  </si>
  <si>
    <t>tXP</t>
  </si>
  <si>
    <t>tWTR</t>
  </si>
  <si>
    <t>Memory datasheet symbol</t>
  </si>
  <si>
    <t>Memory Datasheet value</t>
  </si>
  <si>
    <t>Usage:</t>
  </si>
  <si>
    <t>SDRAM_TIM_1</t>
  </si>
  <si>
    <t>REG_T_RP</t>
  </si>
  <si>
    <t>REG_T_RCD</t>
  </si>
  <si>
    <t>REG_T_WR</t>
  </si>
  <si>
    <t>REG_T_RAS</t>
  </si>
  <si>
    <t xml:space="preserve">REG_T_RC </t>
  </si>
  <si>
    <t>REG_T_RRD</t>
  </si>
  <si>
    <t>REG_T_WTR</t>
  </si>
  <si>
    <t>SDRAM_TIM_2</t>
  </si>
  <si>
    <t>REG_T_XP</t>
  </si>
  <si>
    <t>REG_T_ODT</t>
  </si>
  <si>
    <t>REG_T_XSNR</t>
  </si>
  <si>
    <t>REG_T_XSRD</t>
  </si>
  <si>
    <t>REG_T_RTP</t>
  </si>
  <si>
    <t>REG_T_CKE</t>
  </si>
  <si>
    <t>tRTP</t>
  </si>
  <si>
    <t>tAOND</t>
  </si>
  <si>
    <t>SDRAM_TIM_3</t>
  </si>
  <si>
    <t>REG_T_RFC</t>
  </si>
  <si>
    <t>REG_T_RAS_MAX</t>
  </si>
  <si>
    <t xml:space="preserve">tRAS </t>
  </si>
  <si>
    <t>tREFI</t>
  </si>
  <si>
    <t>us</t>
  </si>
  <si>
    <t>tRASmax</t>
  </si>
  <si>
    <t>reserved[31:29]</t>
  </si>
  <si>
    <t>REG_T_RP[28:25]</t>
  </si>
  <si>
    <t>REG_T_RCD[24:21]</t>
  </si>
  <si>
    <t>REG_T_WR[20:17]</t>
  </si>
  <si>
    <t>REG_T_RAS[16:12]</t>
  </si>
  <si>
    <t>REG_T_RC[11:6]</t>
  </si>
  <si>
    <t>REG_T_RRD[5:3]</t>
  </si>
  <si>
    <t>REG_T_WTR[2:0]</t>
  </si>
  <si>
    <t>reserved[31]</t>
  </si>
  <si>
    <t>REG_T_XP[30:28]</t>
  </si>
  <si>
    <t>REG_T_ODT[27:25]</t>
  </si>
  <si>
    <t>REG_T_XSNR[24:16]</t>
  </si>
  <si>
    <t>REG_T_XSDR[15:6]</t>
  </si>
  <si>
    <t>REG_T_RTP[5:3]</t>
  </si>
  <si>
    <t>REG_T_CKE[2:0]</t>
  </si>
  <si>
    <t>REG_T_RFC[12:4]</t>
  </si>
  <si>
    <t>REG_T_RAS_MAX[3:0]</t>
  </si>
  <si>
    <t>Comments</t>
  </si>
  <si>
    <t>Register value (hex) optimized</t>
  </si>
  <si>
    <t>AM335x register name</t>
  </si>
  <si>
    <t>AM335x register bit length</t>
  </si>
  <si>
    <t>AM335x Setting (Decimal)</t>
  </si>
  <si>
    <t>Register value (hex) non-optimized +1 values</t>
  </si>
  <si>
    <t xml:space="preserve">2.  AC Timing registers values will automatically be displayed.  These will be optimal values.  During first testing or board bring up, you can use the non-optimized values if you suspect timing issues.  </t>
  </si>
  <si>
    <t>REG_T_PDLL_UL</t>
  </si>
  <si>
    <t>REG_T_ZQCS</t>
  </si>
  <si>
    <t>tZQCS</t>
  </si>
  <si>
    <t>REG_T_PDLL_UL[31:28]</t>
  </si>
  <si>
    <t>AM335x DDR3 Timing Configuration Tool</t>
  </si>
  <si>
    <t>tXS</t>
  </si>
  <si>
    <t>usually tRFC+10</t>
  </si>
  <si>
    <t>tXSDLL</t>
  </si>
  <si>
    <t>Bit field values (hex)</t>
  </si>
  <si>
    <t>SDRAM_TIM_1 optimized</t>
  </si>
  <si>
    <t>SDRAM_TIM_1 relaxed</t>
  </si>
  <si>
    <t>Bit field values (binary)</t>
  </si>
  <si>
    <t>Relaxed Bit field values (binary)</t>
  </si>
  <si>
    <t>SDRAM_TIM_2 optimized</t>
  </si>
  <si>
    <t>SDRAM_TIM_2 relaxed</t>
  </si>
  <si>
    <t>reserved[27:21]</t>
  </si>
  <si>
    <t>REG_ZQ_ZQCS[20:15]</t>
  </si>
  <si>
    <t>reserved[14:13]</t>
  </si>
  <si>
    <t>SDRAM_TIM_3 optimized</t>
  </si>
  <si>
    <t>SDRAM_TIM_3 relaxed</t>
  </si>
  <si>
    <r>
      <t xml:space="preserve">1.  Change the values in </t>
    </r>
    <r>
      <rPr>
        <sz val="10"/>
        <rFont val="Arial"/>
        <family val="2"/>
      </rPr>
      <t>yellow</t>
    </r>
    <r>
      <rPr>
        <sz val="10"/>
        <rFont val="Arial"/>
        <family val="0"/>
      </rPr>
      <t xml:space="preserve"> based on your memory datasheet.  For tCK, use the targeted cycle time (eg, 3.3ns for 303MHz)</t>
    </r>
  </si>
  <si>
    <t>AM335x DDR2 Timing Configuration Tool</t>
  </si>
  <si>
    <t>tXSNR</t>
  </si>
  <si>
    <t>tXSRD</t>
  </si>
  <si>
    <r>
      <t xml:space="preserve">1.  Change the values in </t>
    </r>
    <r>
      <rPr>
        <sz val="10"/>
        <rFont val="Arial"/>
        <family val="2"/>
      </rPr>
      <t>yellow</t>
    </r>
    <r>
      <rPr>
        <sz val="10"/>
        <rFont val="Arial"/>
        <family val="0"/>
      </rPr>
      <t xml:space="preserve"> based on your memory datasheet.  For tCK, use the targeted cycle time (eg, 3.76ns for 266MHz)</t>
    </r>
  </si>
  <si>
    <t>for DDR2 ensure value is greater of tXP and tCKE</t>
  </si>
  <si>
    <t>AM335x mDDR Timing Configuration Tool</t>
  </si>
  <si>
    <t>reserved for DDR2</t>
  </si>
  <si>
    <t>reserved for mDDR</t>
  </si>
  <si>
    <t>tXSR</t>
  </si>
  <si>
    <t>use tXSR for both tXSNR and tXSRD</t>
  </si>
  <si>
    <r>
      <t xml:space="preserve">1.  Change the values in </t>
    </r>
    <r>
      <rPr>
        <sz val="10"/>
        <rFont val="Arial"/>
        <family val="2"/>
      </rPr>
      <t>yellow</t>
    </r>
    <r>
      <rPr>
        <sz val="10"/>
        <rFont val="Arial"/>
        <family val="0"/>
      </rPr>
      <t xml:space="preserve"> based on your memory datasheet.  For tCK, use the targeted cycle time (eg, 5ns for 200MHz)</t>
    </r>
  </si>
  <si>
    <t>typically taken from the speed bin tables</t>
  </si>
  <si>
    <t>use the value given in  CK units</t>
  </si>
  <si>
    <t>typically in terms of CWL.  First determine CWL.</t>
  </si>
  <si>
    <t>usually in terms of tDLLK</t>
  </si>
  <si>
    <t>for DDR3, must be set to 15</t>
  </si>
  <si>
    <t>ODTLon</t>
  </si>
  <si>
    <t>set to fixed value of 5</t>
  </si>
  <si>
    <t>for DDR2, must be set to 15</t>
  </si>
  <si>
    <t>for mDDR ensure value is greater of tXP and tCKE</t>
  </si>
  <si>
    <t>tRAS should be &gt;= tRCD</t>
  </si>
  <si>
    <t>minimum of 2 tCK cycles, reg value must be &gt;=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</si>
</sst>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>
        <color indexed="63"/>
      </top>
      <bottom style="medium"/>
    </border>
    <border>
      <left style="medium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7" xfId="0" applyFont="1" applyFill="1" applyBorder="1" applyAlignment="1">
      <alignment horizontal="centerContinuous"/>
    </xf>
    <xf numFmtId="0" fontId="0" fillId="0" borderId="27" xfId="0" applyFill="1" applyBorder="1" applyAlignment="1">
      <alignment horizontal="centerContinuous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2" fillId="0" borderId="3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right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4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42" xfId="0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0" borderId="47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3" xfId="0" applyBorder="1" applyAlignment="1">
      <alignment/>
    </xf>
    <xf numFmtId="0" fontId="0" fillId="0" borderId="28" xfId="0" applyFill="1" applyBorder="1" applyAlignment="1">
      <alignment/>
    </xf>
    <xf numFmtId="0" fontId="0" fillId="0" borderId="49" xfId="0" applyBorder="1" applyAlignment="1">
      <alignment/>
    </xf>
    <xf numFmtId="0" fontId="0" fillId="0" borderId="53" xfId="0" applyFill="1" applyBorder="1" applyAlignment="1">
      <alignment/>
    </xf>
    <xf numFmtId="0" fontId="0" fillId="0" borderId="24" xfId="0" applyBorder="1" applyAlignment="1">
      <alignment/>
    </xf>
    <xf numFmtId="0" fontId="0" fillId="33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6" xfId="0" applyFill="1" applyBorder="1" applyAlignment="1">
      <alignment wrapText="1"/>
    </xf>
    <xf numFmtId="0" fontId="0" fillId="33" borderId="57" xfId="0" applyFill="1" applyBorder="1" applyAlignment="1">
      <alignment/>
    </xf>
    <xf numFmtId="0" fontId="0" fillId="0" borderId="37" xfId="0" applyBorder="1" applyAlignment="1">
      <alignment horizontal="center" textRotation="90" wrapText="1"/>
    </xf>
    <xf numFmtId="0" fontId="2" fillId="0" borderId="58" xfId="0" applyFont="1" applyFill="1" applyBorder="1" applyAlignment="1">
      <alignment horizontal="left"/>
    </xf>
    <xf numFmtId="0" fontId="0" fillId="0" borderId="59" xfId="0" applyFill="1" applyBorder="1" applyAlignment="1">
      <alignment/>
    </xf>
    <xf numFmtId="0" fontId="2" fillId="0" borderId="59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6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 wrapText="1"/>
    </xf>
    <xf numFmtId="0" fontId="0" fillId="34" borderId="66" xfId="0" applyFill="1" applyBorder="1" applyAlignment="1">
      <alignment/>
    </xf>
    <xf numFmtId="0" fontId="0" fillId="0" borderId="67" xfId="0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0" fillId="0" borderId="38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70" xfId="0" applyFill="1" applyBorder="1" applyAlignment="1">
      <alignment wrapText="1"/>
    </xf>
    <xf numFmtId="0" fontId="0" fillId="0" borderId="66" xfId="0" applyFill="1" applyBorder="1" applyAlignment="1">
      <alignment/>
    </xf>
    <xf numFmtId="0" fontId="0" fillId="35" borderId="0" xfId="0" applyFill="1" applyAlignment="1">
      <alignment/>
    </xf>
    <xf numFmtId="0" fontId="0" fillId="0" borderId="71" xfId="0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0" fillId="0" borderId="72" xfId="0" applyFill="1" applyBorder="1" applyAlignment="1">
      <alignment/>
    </xf>
    <xf numFmtId="0" fontId="0" fillId="0" borderId="38" xfId="0" applyFill="1" applyBorder="1" applyAlignment="1">
      <alignment horizontal="right" wrapText="1"/>
    </xf>
    <xf numFmtId="0" fontId="0" fillId="0" borderId="73" xfId="0" applyFill="1" applyBorder="1" applyAlignment="1">
      <alignment/>
    </xf>
    <xf numFmtId="0" fontId="0" fillId="0" borderId="57" xfId="0" applyFill="1" applyBorder="1" applyAlignment="1">
      <alignment horizontal="right"/>
    </xf>
    <xf numFmtId="0" fontId="0" fillId="0" borderId="6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2" xfId="0" applyFill="1" applyBorder="1" applyAlignment="1">
      <alignment/>
    </xf>
    <xf numFmtId="0" fontId="0" fillId="33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Border="1" applyAlignment="1">
      <alignment/>
    </xf>
    <xf numFmtId="0" fontId="0" fillId="0" borderId="26" xfId="0" applyBorder="1" applyAlignment="1">
      <alignment/>
    </xf>
    <xf numFmtId="0" fontId="2" fillId="0" borderId="71" xfId="0" applyFont="1" applyFill="1" applyBorder="1" applyAlignment="1">
      <alignment horizontal="left"/>
    </xf>
    <xf numFmtId="0" fontId="0" fillId="0" borderId="72" xfId="0" applyBorder="1" applyAlignment="1">
      <alignment/>
    </xf>
    <xf numFmtId="0" fontId="2" fillId="0" borderId="77" xfId="0" applyFont="1" applyFill="1" applyBorder="1" applyAlignment="1">
      <alignment horizontal="left"/>
    </xf>
    <xf numFmtId="0" fontId="2" fillId="0" borderId="78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69" xfId="0" applyFill="1" applyBorder="1" applyAlignment="1">
      <alignment horizontal="right" wrapText="1"/>
    </xf>
    <xf numFmtId="0" fontId="0" fillId="0" borderId="39" xfId="0" applyFill="1" applyBorder="1" applyAlignment="1">
      <alignment horizontal="right" wrapText="1"/>
    </xf>
    <xf numFmtId="0" fontId="0" fillId="0" borderId="69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0" fillId="0" borderId="80" xfId="0" applyFill="1" applyBorder="1" applyAlignment="1">
      <alignment horizontal="right" wrapText="1"/>
    </xf>
    <xf numFmtId="0" fontId="0" fillId="0" borderId="81" xfId="0" applyFill="1" applyBorder="1" applyAlignment="1">
      <alignment horizontal="right" wrapText="1"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 wrapText="1"/>
    </xf>
    <xf numFmtId="0" fontId="0" fillId="0" borderId="8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84" xfId="0" applyFill="1" applyBorder="1" applyAlignment="1">
      <alignment horizontal="right"/>
    </xf>
    <xf numFmtId="0" fontId="5" fillId="0" borderId="85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textRotation="90" wrapText="1"/>
    </xf>
    <xf numFmtId="0" fontId="0" fillId="0" borderId="88" xfId="0" applyBorder="1" applyAlignment="1">
      <alignment horizontal="center" textRotation="90" shrinkToFit="1"/>
    </xf>
    <xf numFmtId="0" fontId="0" fillId="0" borderId="89" xfId="0" applyBorder="1" applyAlignment="1">
      <alignment horizontal="center" textRotation="90" shrinkToFit="1"/>
    </xf>
    <xf numFmtId="0" fontId="0" fillId="0" borderId="90" xfId="0" applyBorder="1" applyAlignment="1">
      <alignment horizontal="center" textRotation="90" shrinkToFit="1"/>
    </xf>
    <xf numFmtId="0" fontId="0" fillId="0" borderId="16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86" xfId="0" applyBorder="1" applyAlignment="1">
      <alignment horizontal="center" textRotation="90" wrapText="1"/>
    </xf>
    <xf numFmtId="0" fontId="0" fillId="0" borderId="92" xfId="0" applyBorder="1" applyAlignment="1">
      <alignment horizontal="center" textRotation="90" wrapText="1"/>
    </xf>
    <xf numFmtId="0" fontId="0" fillId="0" borderId="29" xfId="0" applyFill="1" applyBorder="1" applyAlignment="1">
      <alignment horizontal="right"/>
    </xf>
    <xf numFmtId="0" fontId="0" fillId="0" borderId="79" xfId="0" applyFill="1" applyBorder="1" applyAlignment="1">
      <alignment horizontal="right"/>
    </xf>
    <xf numFmtId="0" fontId="0" fillId="0" borderId="87" xfId="0" applyBorder="1" applyAlignment="1">
      <alignment horizont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zoomScale="90" zoomScaleNormal="90" zoomScalePageLayoutView="0" workbookViewId="0" topLeftCell="A7">
      <selection activeCell="D23" sqref="D23"/>
    </sheetView>
  </sheetViews>
  <sheetFormatPr defaultColWidth="11.421875" defaultRowHeight="12.75"/>
  <cols>
    <col min="1" max="1" width="22.7109375" style="0" customWidth="1"/>
    <col min="2" max="2" width="22.8515625" style="0" customWidth="1"/>
    <col min="3" max="3" width="18.57421875" style="0" customWidth="1"/>
    <col min="4" max="4" width="24.421875" style="0" customWidth="1"/>
    <col min="5" max="5" width="21.00390625" style="9" customWidth="1"/>
    <col min="6" max="6" width="19.00390625" style="9" customWidth="1"/>
    <col min="7" max="7" width="21.28125" style="9" customWidth="1"/>
    <col min="8" max="8" width="45.7109375" style="0" customWidth="1"/>
    <col min="9" max="9" width="16.7109375" style="0" customWidth="1"/>
    <col min="10" max="10" width="34.00390625" style="25" customWidth="1"/>
    <col min="11" max="11" width="9.140625" style="0" customWidth="1"/>
    <col min="12" max="17" width="9.140625" style="0" hidden="1" customWidth="1"/>
    <col min="18" max="16384" width="9.140625" style="0" customWidth="1"/>
  </cols>
  <sheetData>
    <row r="1" spans="1:7" ht="26.25">
      <c r="A1" s="70" t="s">
        <v>84</v>
      </c>
      <c r="E1" s="71"/>
      <c r="F1" s="72"/>
      <c r="G1" s="72"/>
    </row>
    <row r="2" spans="1:7" ht="27" thickBot="1">
      <c r="A2" s="70"/>
      <c r="E2" s="32"/>
      <c r="F2" s="33"/>
      <c r="G2" s="33"/>
    </row>
    <row r="3" spans="1:8" s="5" customFormat="1" ht="26.25" thickTop="1">
      <c r="A3" s="73"/>
      <c r="B3" s="4" t="s">
        <v>58</v>
      </c>
      <c r="C3" s="11" t="s">
        <v>59</v>
      </c>
      <c r="D3" s="74" t="s">
        <v>12</v>
      </c>
      <c r="E3" s="75" t="s">
        <v>13</v>
      </c>
      <c r="F3" s="34" t="s">
        <v>2</v>
      </c>
      <c r="G3" s="62" t="s">
        <v>60</v>
      </c>
      <c r="H3" s="64" t="s">
        <v>56</v>
      </c>
    </row>
    <row r="4" spans="2:8" ht="13.5" thickBot="1">
      <c r="B4" s="14" t="s">
        <v>0</v>
      </c>
      <c r="D4" s="76" t="s">
        <v>0</v>
      </c>
      <c r="E4" s="77">
        <v>3.76</v>
      </c>
      <c r="F4" s="35" t="s">
        <v>1</v>
      </c>
      <c r="G4" s="63"/>
      <c r="H4" s="65"/>
    </row>
    <row r="5" spans="1:8" ht="12.75" customHeight="1">
      <c r="A5" s="147" t="s">
        <v>15</v>
      </c>
      <c r="B5" s="16" t="s">
        <v>16</v>
      </c>
      <c r="C5" s="17">
        <v>4</v>
      </c>
      <c r="D5" s="20" t="s">
        <v>5</v>
      </c>
      <c r="E5" s="58">
        <v>12.5</v>
      </c>
      <c r="F5" s="21" t="s">
        <v>1</v>
      </c>
      <c r="G5" s="20">
        <f>CEILING(((E5/$E$4)-1),1)</f>
        <v>3</v>
      </c>
      <c r="H5" s="65"/>
    </row>
    <row r="6" spans="1:8" ht="12.75">
      <c r="A6" s="148"/>
      <c r="B6" s="1" t="s">
        <v>17</v>
      </c>
      <c r="C6" s="2">
        <v>4</v>
      </c>
      <c r="D6" s="7" t="s">
        <v>6</v>
      </c>
      <c r="E6" s="59">
        <v>12.5</v>
      </c>
      <c r="F6" s="8" t="s">
        <v>1</v>
      </c>
      <c r="G6" s="7">
        <f>CEILING(((E6/$E$4)-1),1)</f>
        <v>3</v>
      </c>
      <c r="H6" s="65"/>
    </row>
    <row r="7" spans="1:8" ht="12.75">
      <c r="A7" s="148"/>
      <c r="B7" s="1" t="s">
        <v>18</v>
      </c>
      <c r="C7" s="2">
        <v>4</v>
      </c>
      <c r="D7" s="7" t="s">
        <v>8</v>
      </c>
      <c r="E7" s="59">
        <v>15</v>
      </c>
      <c r="F7" s="8" t="s">
        <v>1</v>
      </c>
      <c r="G7" s="7">
        <f>MAX(1,IF(E7&gt;$E$4,(CEILING(((E7/$E$4)-1),1)),0))</f>
        <v>3</v>
      </c>
      <c r="H7" s="65" t="s">
        <v>105</v>
      </c>
    </row>
    <row r="8" spans="1:8" ht="12.75">
      <c r="A8" s="148"/>
      <c r="B8" s="1" t="s">
        <v>19</v>
      </c>
      <c r="C8" s="2">
        <v>5</v>
      </c>
      <c r="D8" s="7" t="s">
        <v>35</v>
      </c>
      <c r="E8" s="59">
        <v>45</v>
      </c>
      <c r="F8" s="8" t="s">
        <v>1</v>
      </c>
      <c r="G8" s="7">
        <f>CEILING(((E8/$E$4)-1),1)</f>
        <v>11</v>
      </c>
      <c r="H8" s="65" t="s">
        <v>104</v>
      </c>
    </row>
    <row r="9" spans="1:8" ht="12.75">
      <c r="A9" s="148"/>
      <c r="B9" s="1" t="s">
        <v>20</v>
      </c>
      <c r="C9" s="2">
        <v>6</v>
      </c>
      <c r="D9" s="7" t="s">
        <v>4</v>
      </c>
      <c r="E9" s="59">
        <v>57.5</v>
      </c>
      <c r="F9" s="8" t="s">
        <v>1</v>
      </c>
      <c r="G9" s="7">
        <f>CEILING(((E9/$E$4)-1),1)</f>
        <v>15</v>
      </c>
      <c r="H9" s="65"/>
    </row>
    <row r="10" spans="1:8" ht="12.75">
      <c r="A10" s="148"/>
      <c r="B10" s="1" t="s">
        <v>21</v>
      </c>
      <c r="C10" s="2">
        <v>3</v>
      </c>
      <c r="D10" s="7" t="s">
        <v>7</v>
      </c>
      <c r="E10" s="59">
        <v>7.5</v>
      </c>
      <c r="F10" s="8" t="s">
        <v>1</v>
      </c>
      <c r="G10" s="7">
        <f>MAX(1,IF(E10&gt;$E$4,(CEILING(((E10/$E$4)-1),1)),0))</f>
        <v>1</v>
      </c>
      <c r="H10" s="65" t="s">
        <v>105</v>
      </c>
    </row>
    <row r="11" spans="1:8" ht="13.5" thickBot="1">
      <c r="A11" s="149"/>
      <c r="B11" s="18" t="s">
        <v>22</v>
      </c>
      <c r="C11" s="19">
        <v>3</v>
      </c>
      <c r="D11" s="29" t="s">
        <v>11</v>
      </c>
      <c r="E11" s="60">
        <v>7.5</v>
      </c>
      <c r="F11" s="35" t="s">
        <v>1</v>
      </c>
      <c r="G11" s="78">
        <f>MAX(1,IF(E11&gt;$E$4,(CEILING(((E11/$E$4)-1),1)),0))</f>
        <v>1</v>
      </c>
      <c r="H11" s="65" t="s">
        <v>105</v>
      </c>
    </row>
    <row r="12" spans="1:15" s="9" customFormat="1" ht="12.75">
      <c r="A12" s="144" t="s">
        <v>23</v>
      </c>
      <c r="B12" s="36" t="s">
        <v>24</v>
      </c>
      <c r="C12" s="37">
        <v>3</v>
      </c>
      <c r="D12" s="38" t="s">
        <v>10</v>
      </c>
      <c r="E12" s="58">
        <v>3</v>
      </c>
      <c r="F12" s="21" t="s">
        <v>0</v>
      </c>
      <c r="G12" s="69">
        <f>E12-1</f>
        <v>2</v>
      </c>
      <c r="H12" s="66" t="s">
        <v>88</v>
      </c>
      <c r="J12" s="26"/>
      <c r="L12"/>
      <c r="M12"/>
      <c r="N12"/>
      <c r="O12"/>
    </row>
    <row r="13" spans="1:15" s="9" customFormat="1" ht="12.75">
      <c r="A13" s="145"/>
      <c r="B13" s="6" t="s">
        <v>25</v>
      </c>
      <c r="C13" s="13">
        <v>3</v>
      </c>
      <c r="D13" s="7" t="s">
        <v>31</v>
      </c>
      <c r="E13" s="59">
        <v>2</v>
      </c>
      <c r="F13" s="8" t="s">
        <v>0</v>
      </c>
      <c r="G13" s="7">
        <f>E13</f>
        <v>2</v>
      </c>
      <c r="H13" s="66"/>
      <c r="J13" s="26"/>
      <c r="L13"/>
      <c r="M13"/>
      <c r="N13"/>
      <c r="O13"/>
    </row>
    <row r="14" spans="1:8" ht="12.75">
      <c r="A14" s="145"/>
      <c r="B14" s="1" t="s">
        <v>26</v>
      </c>
      <c r="C14" s="12">
        <v>9</v>
      </c>
      <c r="D14" s="3" t="s">
        <v>85</v>
      </c>
      <c r="E14" s="59">
        <v>205</v>
      </c>
      <c r="F14" s="8" t="s">
        <v>1</v>
      </c>
      <c r="G14" s="7">
        <f>CEILING(((E14/$E$4)-1),1)</f>
        <v>54</v>
      </c>
      <c r="H14" s="65" t="s">
        <v>69</v>
      </c>
    </row>
    <row r="15" spans="1:8" ht="12.75">
      <c r="A15" s="145"/>
      <c r="B15" s="14" t="s">
        <v>27</v>
      </c>
      <c r="C15" s="27">
        <v>10</v>
      </c>
      <c r="D15" s="15" t="s">
        <v>86</v>
      </c>
      <c r="E15" s="59">
        <v>200</v>
      </c>
      <c r="F15" s="8" t="s">
        <v>0</v>
      </c>
      <c r="G15" s="7">
        <f>CEILING((E15-1),1)</f>
        <v>199</v>
      </c>
      <c r="H15" s="65"/>
    </row>
    <row r="16" spans="1:8" ht="12.75">
      <c r="A16" s="145"/>
      <c r="B16" s="14" t="s">
        <v>28</v>
      </c>
      <c r="C16" s="27">
        <v>3</v>
      </c>
      <c r="D16" s="15" t="s">
        <v>30</v>
      </c>
      <c r="E16" s="59">
        <v>7.5</v>
      </c>
      <c r="F16" s="8" t="s">
        <v>1</v>
      </c>
      <c r="G16" s="7">
        <f>MAX(1,IF(E16&gt;$E$4,(CEILING(((E16/$E$4)-1),1)),0))</f>
        <v>1</v>
      </c>
      <c r="H16" s="65" t="s">
        <v>105</v>
      </c>
    </row>
    <row r="17" spans="1:8" ht="13.5" thickBot="1">
      <c r="A17" s="146"/>
      <c r="B17" s="18" t="s">
        <v>29</v>
      </c>
      <c r="C17" s="123">
        <v>3</v>
      </c>
      <c r="D17" s="124" t="s">
        <v>9</v>
      </c>
      <c r="E17" s="61">
        <v>3</v>
      </c>
      <c r="F17" s="31" t="s">
        <v>0</v>
      </c>
      <c r="G17" s="78">
        <f>E17-1</f>
        <v>2</v>
      </c>
      <c r="H17" s="65"/>
    </row>
    <row r="18" spans="1:8" ht="12.75">
      <c r="A18" s="144" t="s">
        <v>32</v>
      </c>
      <c r="B18" s="36" t="s">
        <v>33</v>
      </c>
      <c r="C18" s="39">
        <v>9</v>
      </c>
      <c r="D18" s="120" t="s">
        <v>3</v>
      </c>
      <c r="E18" s="121">
        <v>195</v>
      </c>
      <c r="F18" s="39" t="s">
        <v>1</v>
      </c>
      <c r="G18" s="122">
        <f>CEILING(((E18/$E$4)-1),1)</f>
        <v>51</v>
      </c>
      <c r="H18" s="65"/>
    </row>
    <row r="19" spans="1:8" ht="26.25" customHeight="1">
      <c r="A19" s="152"/>
      <c r="B19" s="150" t="s">
        <v>34</v>
      </c>
      <c r="C19" s="154">
        <v>4</v>
      </c>
      <c r="D19" s="87" t="s">
        <v>36</v>
      </c>
      <c r="E19" s="139"/>
      <c r="F19" s="40"/>
      <c r="G19" s="142">
        <v>15</v>
      </c>
      <c r="H19" s="65"/>
    </row>
    <row r="20" spans="1:8" ht="30" customHeight="1" thickBot="1">
      <c r="A20" s="153"/>
      <c r="B20" s="151"/>
      <c r="C20" s="155"/>
      <c r="D20" s="88" t="s">
        <v>38</v>
      </c>
      <c r="E20" s="140"/>
      <c r="F20" s="31"/>
      <c r="G20" s="143"/>
      <c r="H20" s="67" t="s">
        <v>102</v>
      </c>
    </row>
    <row r="21" spans="1:8" ht="13.5" thickTop="1">
      <c r="A21" s="90"/>
      <c r="B21" s="126"/>
      <c r="C21" s="28"/>
      <c r="D21" s="28"/>
      <c r="E21" s="30"/>
      <c r="F21" s="30"/>
      <c r="G21" s="30"/>
      <c r="H21" s="28"/>
    </row>
    <row r="22" spans="1:8" ht="24" customHeight="1">
      <c r="A22" s="90"/>
      <c r="B22" s="28"/>
      <c r="C22" s="28"/>
      <c r="D22" s="28"/>
      <c r="E22" s="30"/>
      <c r="F22" s="30"/>
      <c r="G22" s="30"/>
      <c r="H22" s="28"/>
    </row>
    <row r="23" spans="1:17" ht="24" customHeight="1" thickBot="1">
      <c r="A23" s="127" t="s">
        <v>15</v>
      </c>
      <c r="B23" s="110"/>
      <c r="C23" s="125"/>
      <c r="D23" s="125"/>
      <c r="E23" s="125"/>
      <c r="F23" s="125"/>
      <c r="G23" s="125"/>
      <c r="H23" s="125"/>
      <c r="I23" s="125"/>
      <c r="L23" t="s">
        <v>72</v>
      </c>
      <c r="Q23" t="s">
        <v>73</v>
      </c>
    </row>
    <row r="24" spans="1:18" ht="28.5" customHeight="1" thickTop="1">
      <c r="A24" s="9"/>
      <c r="B24" s="95" t="s">
        <v>39</v>
      </c>
      <c r="C24" s="96" t="s">
        <v>40</v>
      </c>
      <c r="D24" s="96" t="s">
        <v>41</v>
      </c>
      <c r="E24" s="96" t="s">
        <v>42</v>
      </c>
      <c r="F24" s="96" t="s">
        <v>43</v>
      </c>
      <c r="G24" s="96" t="s">
        <v>44</v>
      </c>
      <c r="H24" s="96" t="s">
        <v>45</v>
      </c>
      <c r="I24" s="97" t="s">
        <v>46</v>
      </c>
      <c r="L24" t="str">
        <f>CONCATENATE(B26,C26,D26,E26,F26,G26,H26,I26,)</f>
        <v>00000110011001101011001111001001</v>
      </c>
      <c r="P24" s="9"/>
      <c r="Q24" s="9" t="str">
        <f>CONCATENATE(B29,C29,D29,E29,F29,G29,H29,I29)</f>
        <v>00001000100010001100010000010010</v>
      </c>
      <c r="R24" s="9"/>
    </row>
    <row r="25" spans="1:18" ht="12.75">
      <c r="A25" s="98" t="s">
        <v>71</v>
      </c>
      <c r="B25" s="23">
        <v>0</v>
      </c>
      <c r="C25" s="22" t="str">
        <f>_XLL.DECHEX(G5)</f>
        <v>3</v>
      </c>
      <c r="D25" s="22" t="str">
        <f>_XLL.DECHEX(G6)</f>
        <v>3</v>
      </c>
      <c r="E25" s="22" t="str">
        <f>_XLL.DECHEX(G7)</f>
        <v>3</v>
      </c>
      <c r="F25" s="22" t="str">
        <f>_XLL.DECHEX(G8)</f>
        <v>B</v>
      </c>
      <c r="G25" s="22" t="str">
        <f>_XLL.DECHEX(G9)</f>
        <v>F</v>
      </c>
      <c r="H25" s="22" t="str">
        <f>_XLL.DECHEX(G10)</f>
        <v>1</v>
      </c>
      <c r="I25" s="24" t="str">
        <f>_XLL.DECHEX(G11)</f>
        <v>1</v>
      </c>
      <c r="L25" t="str">
        <f>_XLL.BINHEX(RIGHT((LEFT(L24,4)),4))</f>
        <v>0</v>
      </c>
      <c r="M25" s="9"/>
      <c r="P25" s="9"/>
      <c r="Q25" t="str">
        <f>_XLL.BINHEX(RIGHT((LEFT(Q24,4)),4))</f>
        <v>0</v>
      </c>
      <c r="R25" s="9"/>
    </row>
    <row r="26" spans="1:18" ht="13.5" thickBot="1">
      <c r="A26" s="99" t="s">
        <v>74</v>
      </c>
      <c r="B26" s="43" t="str">
        <f>_XLL.HEXBIN(B25,3)</f>
        <v>000</v>
      </c>
      <c r="C26" s="44" t="str">
        <f>_XLL.HEXBIN(C25,C5)</f>
        <v>0011</v>
      </c>
      <c r="D26" s="44" t="str">
        <f>_XLL.HEXBIN(D25,C6)</f>
        <v>0011</v>
      </c>
      <c r="E26" s="44" t="str">
        <f>_XLL.HEXBIN(E25,C7)</f>
        <v>0011</v>
      </c>
      <c r="F26" s="44" t="str">
        <f>_XLL.HEXBIN(F25,C8)</f>
        <v>01011</v>
      </c>
      <c r="G26" s="44" t="str">
        <f>_XLL.HEXBIN(G25,C9)</f>
        <v>001111</v>
      </c>
      <c r="H26" s="44" t="str">
        <f>_XLL.HEXBIN(H25,C10)</f>
        <v>001</v>
      </c>
      <c r="I26" s="45" t="str">
        <f>_XLL.HEXBIN(I25,C11)</f>
        <v>001</v>
      </c>
      <c r="L26" t="str">
        <f>_XLL.BINHEX(RIGHT((LEFT(L24,8)),4))</f>
        <v>6</v>
      </c>
      <c r="M26" s="9"/>
      <c r="N26" s="9"/>
      <c r="O26" s="9"/>
      <c r="P26" s="9"/>
      <c r="Q26" t="str">
        <f>_XLL.BINHEX(RIGHT((LEFT(Q24,8)),4))</f>
        <v>8</v>
      </c>
      <c r="R26" s="9"/>
    </row>
    <row r="27" spans="1:18" ht="26.25" thickBot="1">
      <c r="A27" s="100" t="s">
        <v>57</v>
      </c>
      <c r="B27" s="101" t="str">
        <f>CONCATENATE(L25,L26,L27,L28,L29,L30,L31,L32)</f>
        <v>0666B3C9</v>
      </c>
      <c r="C27" s="9"/>
      <c r="D27" s="9"/>
      <c r="H27" s="9"/>
      <c r="I27" s="9"/>
      <c r="L27" t="str">
        <f>_XLL.BINHEX(RIGHT((LEFT(L24,12)),4))</f>
        <v>6</v>
      </c>
      <c r="M27" s="9"/>
      <c r="N27" s="9"/>
      <c r="O27" s="9"/>
      <c r="P27" s="9"/>
      <c r="Q27" t="str">
        <f>_XLL.BINHEX(RIGHT((LEFT(Q24,12)),4))</f>
        <v>8</v>
      </c>
      <c r="R27" s="9"/>
    </row>
    <row r="28" spans="2:17" s="9" customFormat="1" ht="12.75">
      <c r="B28" s="102"/>
      <c r="C28" s="69"/>
      <c r="J28" s="41"/>
      <c r="K28" s="26"/>
      <c r="L28" t="str">
        <f>_XLL.BINHEX(RIGHT((LEFT(L24,16)),4))</f>
        <v>6</v>
      </c>
      <c r="Q28" t="str">
        <f>_XLL.BINHEX(RIGHT((LEFT(Q24,16)),4))</f>
        <v>8</v>
      </c>
    </row>
    <row r="29" spans="1:17" s="9" customFormat="1" ht="26.25" hidden="1" thickBot="1">
      <c r="A29" s="103" t="s">
        <v>75</v>
      </c>
      <c r="B29" s="104" t="str">
        <f>_XLL.HEXBIN(B25,3)</f>
        <v>000</v>
      </c>
      <c r="C29" s="105" t="str">
        <f>_XLL.DECBIN(_XLL.HEXDEC(C25)+1,C5)</f>
        <v>0100</v>
      </c>
      <c r="D29" s="105" t="str">
        <f>_XLL.DECBIN(_XLL.HEXDEC(D25)+1,C6)</f>
        <v>0100</v>
      </c>
      <c r="E29" s="105" t="str">
        <f>_XLL.DECBIN(_XLL.HEXDEC(E25)+1,C7)</f>
        <v>0100</v>
      </c>
      <c r="F29" s="105" t="str">
        <f>_XLL.DECBIN(_XLL.HEXDEC(F25)+1,C8)</f>
        <v>01100</v>
      </c>
      <c r="G29" s="105" t="str">
        <f>_XLL.DECBIN(_XLL.HEXDEC(G25)+1,C9)</f>
        <v>010000</v>
      </c>
      <c r="H29" s="105" t="str">
        <f>_XLL.DECBIN(_XLL.HEXDEC(H25)+1,C10)</f>
        <v>010</v>
      </c>
      <c r="I29" s="106" t="str">
        <f>_XLL.DECBIN(_XLL.HEXDEC(I25)+1,C11)</f>
        <v>010</v>
      </c>
      <c r="J29" s="42"/>
      <c r="K29" s="26"/>
      <c r="L29" t="str">
        <f>_XLL.BINHEX(RIGHT((LEFT(L24,20)),4))</f>
        <v>B</v>
      </c>
      <c r="N29"/>
      <c r="O29"/>
      <c r="Q29" t="str">
        <f>_XLL.BINHEX(RIGHT((LEFT(Q24,20)),4))</f>
        <v>C</v>
      </c>
    </row>
    <row r="30" spans="1:17" s="9" customFormat="1" ht="26.25" hidden="1" thickBot="1">
      <c r="A30" s="107" t="s">
        <v>61</v>
      </c>
      <c r="B30" s="108" t="str">
        <f>CONCATENATE(Q25,Q26,Q27,Q28,Q29,Q30,Q31,Q32)</f>
        <v>0888C412</v>
      </c>
      <c r="J30" s="10"/>
      <c r="K30" s="26"/>
      <c r="L30" t="str">
        <f>_XLL.BINHEX(RIGHT((LEFT(L24,24)),4))</f>
        <v>3</v>
      </c>
      <c r="N30"/>
      <c r="O30"/>
      <c r="Q30" t="str">
        <f>_XLL.BINHEX(RIGHT((LEFT(Q24,24)),4))</f>
        <v>4</v>
      </c>
    </row>
    <row r="31" spans="1:17" s="9" customFormat="1" ht="13.5" thickBot="1">
      <c r="A31" s="109"/>
      <c r="B31" s="109"/>
      <c r="C31" s="109"/>
      <c r="D31" s="109"/>
      <c r="E31" s="109"/>
      <c r="F31" s="109"/>
      <c r="G31" s="109"/>
      <c r="H31" s="109"/>
      <c r="J31" s="10"/>
      <c r="K31" s="26"/>
      <c r="L31" t="str">
        <f>_XLL.BINHEX(RIGHT((LEFT(L24,28)),4))</f>
        <v>C</v>
      </c>
      <c r="N31"/>
      <c r="O31"/>
      <c r="Q31" t="str">
        <f>_XLL.BINHEX(RIGHT((LEFT(Q24,28)),4))</f>
        <v>1</v>
      </c>
    </row>
    <row r="32" spans="1:17" s="9" customFormat="1" ht="13.5" thickBot="1">
      <c r="A32" s="91" t="s">
        <v>23</v>
      </c>
      <c r="B32" s="110"/>
      <c r="C32" s="93"/>
      <c r="D32" s="93"/>
      <c r="E32" s="93"/>
      <c r="F32" s="93"/>
      <c r="G32" s="93"/>
      <c r="H32" s="94"/>
      <c r="I32" s="46"/>
      <c r="J32" s="10"/>
      <c r="K32" s="26"/>
      <c r="L32" t="str">
        <f>_XLL.BINHEX(RIGHT((LEFT(L24,32)),4))</f>
        <v>9</v>
      </c>
      <c r="N32"/>
      <c r="O32"/>
      <c r="Q32" t="str">
        <f>_XLL.BINHEX(RIGHT((LEFT(Q24,32)),4))</f>
        <v>2</v>
      </c>
    </row>
    <row r="33" spans="2:15" s="9" customFormat="1" ht="13.5" thickTop="1">
      <c r="B33" s="111" t="s">
        <v>47</v>
      </c>
      <c r="C33" s="112" t="s">
        <v>48</v>
      </c>
      <c r="D33" s="112" t="s">
        <v>49</v>
      </c>
      <c r="E33" s="112" t="s">
        <v>50</v>
      </c>
      <c r="F33" s="112" t="s">
        <v>51</v>
      </c>
      <c r="G33" s="112" t="s">
        <v>52</v>
      </c>
      <c r="H33" s="113" t="s">
        <v>53</v>
      </c>
      <c r="I33" s="48"/>
      <c r="K33" s="26"/>
      <c r="M33"/>
      <c r="N33"/>
      <c r="O33"/>
    </row>
    <row r="34" spans="1:17" s="9" customFormat="1" ht="12.75">
      <c r="A34" s="98" t="s">
        <v>71</v>
      </c>
      <c r="B34" s="23">
        <v>0</v>
      </c>
      <c r="C34" s="22" t="str">
        <f>_XLL.DECHEX(G12)</f>
        <v>2</v>
      </c>
      <c r="D34" s="22" t="str">
        <f>_XLL.DECHEX(G13)</f>
        <v>2</v>
      </c>
      <c r="E34" s="22" t="str">
        <f>_XLL.DECHEX(G14)</f>
        <v>36</v>
      </c>
      <c r="F34" s="22" t="str">
        <f>_XLL.DECHEX(G15)</f>
        <v>C7</v>
      </c>
      <c r="G34" s="22" t="str">
        <f>_XLL.DECHEX(G16)</f>
        <v>1</v>
      </c>
      <c r="H34" s="24" t="str">
        <f>_XLL.DECHEX(G17)</f>
        <v>2</v>
      </c>
      <c r="I34" s="50"/>
      <c r="K34" s="26"/>
      <c r="L34" s="9" t="s">
        <v>76</v>
      </c>
      <c r="N34"/>
      <c r="O34"/>
      <c r="P34"/>
      <c r="Q34" s="9" t="s">
        <v>77</v>
      </c>
    </row>
    <row r="35" spans="1:17" s="9" customFormat="1" ht="13.5" thickBot="1">
      <c r="A35" s="9" t="s">
        <v>74</v>
      </c>
      <c r="B35" s="43">
        <v>0</v>
      </c>
      <c r="C35" s="44" t="str">
        <f>_XLL.HEXBIN(C34,C12)</f>
        <v>010</v>
      </c>
      <c r="D35" s="44" t="str">
        <f>_XLL.HEXBIN(D34,C13)</f>
        <v>010</v>
      </c>
      <c r="E35" s="44" t="str">
        <f>_XLL.HEXBIN(E34,C14)</f>
        <v>000110110</v>
      </c>
      <c r="F35" s="44" t="str">
        <f>_XLL.HEXBIN(F34,C15)</f>
        <v>0011000111</v>
      </c>
      <c r="G35" s="44" t="str">
        <f>_XLL.HEXBIN(G34,C16)</f>
        <v>001</v>
      </c>
      <c r="H35" s="45" t="str">
        <f>_XLL.HEXBIN(H34,C17)</f>
        <v>010</v>
      </c>
      <c r="I35" s="51"/>
      <c r="K35" s="26"/>
      <c r="L35" s="9" t="str">
        <f>CONCATENATE(B35,C35,D35,E35,F35,G35,H35)</f>
        <v>00100100001101100011000111001010</v>
      </c>
      <c r="M35"/>
      <c r="N35"/>
      <c r="O35"/>
      <c r="Q35" s="9" t="str">
        <f>CONCATENATE(B38,C38,D38,E38,F38,G38,H38)</f>
        <v>00110110001101110011000111010011</v>
      </c>
    </row>
    <row r="36" spans="1:17" s="9" customFormat="1" ht="26.25" thickBot="1">
      <c r="A36" s="103" t="s">
        <v>57</v>
      </c>
      <c r="B36" s="101" t="str">
        <f>CONCATENATE(L36,L37,L38,L39,L40,L41,L42,L43)</f>
        <v>243631CA</v>
      </c>
      <c r="K36" s="26"/>
      <c r="L36" s="9" t="str">
        <f>_XLL.BINHEX(RIGHT((LEFT(L35,4)),4))</f>
        <v>2</v>
      </c>
      <c r="N36"/>
      <c r="O36"/>
      <c r="Q36" t="str">
        <f>_XLL.BINHEX(RIGHT((LEFT(Q35,4)),4))</f>
        <v>3</v>
      </c>
    </row>
    <row r="37" spans="1:17" s="9" customFormat="1" ht="12.75">
      <c r="A37" s="30"/>
      <c r="B37" s="114"/>
      <c r="J37" s="47"/>
      <c r="K37" s="26"/>
      <c r="L37" s="9" t="str">
        <f>_XLL.BINHEX(RIGHT((LEFT(L35,8)),4))</f>
        <v>4</v>
      </c>
      <c r="N37"/>
      <c r="O37"/>
      <c r="Q37" t="str">
        <f>_XLL.BINHEX(RIGHT((LEFT(Q35,8)),4))</f>
        <v>6</v>
      </c>
    </row>
    <row r="38" spans="1:17" s="9" customFormat="1" ht="26.25" hidden="1" thickBot="1">
      <c r="A38" s="107" t="s">
        <v>75</v>
      </c>
      <c r="B38" s="115" t="str">
        <f>_XLL.HEXBIN(B34,1)</f>
        <v>0</v>
      </c>
      <c r="C38" s="105" t="str">
        <f>_XLL.DECBIN(_XLL.HEXDEC(C34)+1,C12)</f>
        <v>011</v>
      </c>
      <c r="D38" s="105" t="str">
        <f>_XLL.DECBIN(_XLL.HEXDEC(D34)+1,C13)</f>
        <v>011</v>
      </c>
      <c r="E38" s="105" t="str">
        <f>_XLL.DECBIN(_XLL.HEXDEC(E34)+1,C14)</f>
        <v>000110111</v>
      </c>
      <c r="F38" s="105" t="str">
        <f>_XLL.DECBIN(_XLL.HEXDEC(F34),C15)</f>
        <v>0011000111</v>
      </c>
      <c r="G38" s="105" t="str">
        <f>_XLL.DECBIN(_XLL.HEXDEC(G34)+1,C16)</f>
        <v>010</v>
      </c>
      <c r="H38" s="106" t="str">
        <f>_XLL.DECBIN(_XLL.HEXDEC(H34)+1,C17)</f>
        <v>011</v>
      </c>
      <c r="J38" s="49"/>
      <c r="K38" s="26"/>
      <c r="L38" s="9" t="str">
        <f>_XLL.BINHEX(RIGHT((LEFT(L35,12)),4))</f>
        <v>3</v>
      </c>
      <c r="N38"/>
      <c r="O38"/>
      <c r="Q38" t="str">
        <f>_XLL.BINHEX(RIGHT((LEFT(Q35,12)),4))</f>
        <v>3</v>
      </c>
    </row>
    <row r="39" spans="1:17" s="9" customFormat="1" ht="26.25" hidden="1" thickBot="1">
      <c r="A39" s="107" t="s">
        <v>61</v>
      </c>
      <c r="B39" s="108" t="str">
        <f>CONCATENATE(Q36,Q37,Q38,Q39,Q40,Q41,Q42,Q43)</f>
        <v>363731D3</v>
      </c>
      <c r="J39" s="10"/>
      <c r="K39" s="26"/>
      <c r="L39" s="9" t="str">
        <f>_XLL.BINHEX(RIGHT((LEFT(L35,16)),4))</f>
        <v>6</v>
      </c>
      <c r="N39"/>
      <c r="O39"/>
      <c r="Q39" t="str">
        <f>_XLL.BINHEX(RIGHT((LEFT(Q35,16)),4))</f>
        <v>7</v>
      </c>
    </row>
    <row r="40" spans="1:17" s="9" customFormat="1" ht="13.5" thickBot="1">
      <c r="A40" s="109"/>
      <c r="B40" s="109"/>
      <c r="C40" s="109"/>
      <c r="D40" s="109"/>
      <c r="E40" s="109"/>
      <c r="F40" s="109"/>
      <c r="G40" s="109"/>
      <c r="H40" s="30"/>
      <c r="I40" s="26"/>
      <c r="J40" s="10"/>
      <c r="K40" s="26"/>
      <c r="L40" s="9" t="str">
        <f>_XLL.BINHEX(RIGHT((LEFT(L35,20)),4))</f>
        <v>3</v>
      </c>
      <c r="Q40" t="str">
        <f>_XLL.BINHEX(RIGHT((LEFT(Q35,20)),4))</f>
        <v>3</v>
      </c>
    </row>
    <row r="41" spans="1:17" s="9" customFormat="1" ht="13.5" thickBot="1">
      <c r="A41" s="91" t="s">
        <v>32</v>
      </c>
      <c r="B41" s="110"/>
      <c r="C41" s="93"/>
      <c r="D41" s="93"/>
      <c r="E41" s="93"/>
      <c r="F41" s="93"/>
      <c r="G41" s="94"/>
      <c r="H41" s="47"/>
      <c r="I41" s="47"/>
      <c r="K41" s="26"/>
      <c r="L41" s="9" t="str">
        <f>_XLL.BINHEX(RIGHT((LEFT(L35,24)),4))</f>
        <v>1</v>
      </c>
      <c r="Q41" t="str">
        <f>_XLL.BINHEX(RIGHT((LEFT(Q35,24)),4))</f>
        <v>1</v>
      </c>
    </row>
    <row r="42" spans="2:17" s="9" customFormat="1" ht="13.5" thickTop="1">
      <c r="B42" s="128" t="s">
        <v>66</v>
      </c>
      <c r="C42" s="112" t="s">
        <v>78</v>
      </c>
      <c r="D42" s="112" t="s">
        <v>79</v>
      </c>
      <c r="E42" s="112" t="s">
        <v>80</v>
      </c>
      <c r="F42" s="112" t="s">
        <v>54</v>
      </c>
      <c r="G42" s="113" t="s">
        <v>55</v>
      </c>
      <c r="I42" s="49"/>
      <c r="J42" s="26"/>
      <c r="K42" s="26"/>
      <c r="L42" s="9" t="str">
        <f>_XLL.BINHEX(RIGHT((LEFT(L35,28)),4))</f>
        <v>C</v>
      </c>
      <c r="Q42" t="str">
        <f>_XLL.BINHEX(RIGHT((LEFT(Q35,28)),4))</f>
        <v>D</v>
      </c>
    </row>
    <row r="43" spans="1:17" s="9" customFormat="1" ht="12.75">
      <c r="A43" s="98" t="s">
        <v>71</v>
      </c>
      <c r="B43" s="13" t="s">
        <v>90</v>
      </c>
      <c r="C43" s="22">
        <v>0</v>
      </c>
      <c r="D43" s="22" t="s">
        <v>90</v>
      </c>
      <c r="E43" s="22">
        <v>0</v>
      </c>
      <c r="F43" s="22" t="str">
        <f>_XLL.DECHEX(G18)</f>
        <v>33</v>
      </c>
      <c r="G43" s="24" t="str">
        <f>_XLL.DECHEX(G19)</f>
        <v>F</v>
      </c>
      <c r="I43" s="10"/>
      <c r="J43" s="47"/>
      <c r="K43" s="47"/>
      <c r="L43" s="9" t="str">
        <f>_XLL.BINHEX(RIGHT((LEFT(L35,32)),4))</f>
        <v>A</v>
      </c>
      <c r="Q43" t="str">
        <f>_XLL.BINHEX(RIGHT((LEFT(Q35,32)),4))</f>
        <v>3</v>
      </c>
    </row>
    <row r="44" spans="1:13" s="9" customFormat="1" ht="13.5" thickBot="1">
      <c r="A44" s="116" t="s">
        <v>74</v>
      </c>
      <c r="B44" s="44" t="str">
        <f>_XLL.HEXBIN(0,4)</f>
        <v>0000</v>
      </c>
      <c r="C44" s="44" t="str">
        <f>_XLL.HEXBIN(0,7)</f>
        <v>0000000</v>
      </c>
      <c r="D44" s="44" t="str">
        <f>_XLL.HEXBIN(0,6)</f>
        <v>000000</v>
      </c>
      <c r="E44" s="44" t="str">
        <f>_XLL.HEXBIN(E43,2)</f>
        <v>00</v>
      </c>
      <c r="F44" s="44" t="str">
        <f>_XLL.HEXBIN(F43,C18)</f>
        <v>000110011</v>
      </c>
      <c r="G44" s="45" t="str">
        <f>_XLL.HEXBIN(G43,4)</f>
        <v>1111</v>
      </c>
      <c r="I44" s="10"/>
      <c r="J44" s="47"/>
      <c r="L44" s="49"/>
      <c r="M44" s="49"/>
    </row>
    <row r="45" spans="1:17" s="9" customFormat="1" ht="26.25" thickBot="1">
      <c r="A45" s="118" t="s">
        <v>57</v>
      </c>
      <c r="B45" s="101" t="str">
        <f>CONCATENATE(L47,L48,L49,L50,L51,L52,L53,L54)</f>
        <v>0000033F</v>
      </c>
      <c r="J45" s="49"/>
      <c r="L45" s="9" t="s">
        <v>81</v>
      </c>
      <c r="Q45" s="9" t="s">
        <v>82</v>
      </c>
    </row>
    <row r="46" spans="1:17" s="9" customFormat="1" ht="12.75">
      <c r="A46" s="119"/>
      <c r="B46" s="114"/>
      <c r="J46" s="10"/>
      <c r="K46" s="10"/>
      <c r="L46" s="9" t="str">
        <f>CONCATENATE(B44,C44,D44,E44,F44,G44)</f>
        <v>00000000000000000000001100111111</v>
      </c>
      <c r="P46"/>
      <c r="Q46" s="9" t="e">
        <f>CONCATENATE(B47,C47,D47,E47,F47,G47)</f>
        <v>#NUM!</v>
      </c>
    </row>
    <row r="47" spans="1:17" s="9" customFormat="1" ht="26.25" hidden="1" thickBot="1">
      <c r="A47" s="132" t="s">
        <v>75</v>
      </c>
      <c r="B47" s="105" t="str">
        <f>B44</f>
        <v>0000</v>
      </c>
      <c r="C47" s="130" t="str">
        <f>_XLL.DECBIN(_XLL.HEXDEC(C43),7)</f>
        <v>0000000</v>
      </c>
      <c r="D47" s="105" t="str">
        <f>D44</f>
        <v>000000</v>
      </c>
      <c r="E47" s="105" t="str">
        <f>_XLL.HEXBIN(E43,2)</f>
        <v>00</v>
      </c>
      <c r="F47" s="130" t="str">
        <f>_XLL.DECBIN(_XLL.HEXDEC(F43)+1,C18)</f>
        <v>000110100</v>
      </c>
      <c r="G47" s="131" t="e">
        <f>_XLL.DECBIN(_XLL.HEXDEC(G43)+1,C19)</f>
        <v>#NUM!</v>
      </c>
      <c r="I47" s="26"/>
      <c r="J47" s="26"/>
      <c r="L47" s="9" t="str">
        <f>_XLL.BINHEX(RIGHT((LEFT(L46,4)),4))</f>
        <v>0</v>
      </c>
      <c r="P47"/>
      <c r="Q47" s="9" t="e">
        <f>_XLL.BINHEX(RIGHT((LEFT(Q46,4)),4))</f>
        <v>#NUM!</v>
      </c>
    </row>
    <row r="48" spans="1:18" s="9" customFormat="1" ht="26.25" hidden="1" thickBot="1">
      <c r="A48" s="133" t="s">
        <v>61</v>
      </c>
      <c r="B48" s="53" t="e">
        <f>CONCATENATE(Q47,Q48,Q49,Q50,Q51,Q52,Q53,Q54)</f>
        <v>#NUM!</v>
      </c>
      <c r="C48" s="30"/>
      <c r="D48" s="30"/>
      <c r="E48" s="30"/>
      <c r="F48" s="30"/>
      <c r="G48" s="30"/>
      <c r="K48" s="26"/>
      <c r="L48" s="9" t="str">
        <f>_XLL.BINHEX(RIGHT((LEFT(L46,8)),4))</f>
        <v>0</v>
      </c>
      <c r="P48"/>
      <c r="Q48" s="9" t="e">
        <f>_XLL.BINHEX(RIGHT((LEFT(Q46,8)),4))</f>
        <v>#NUM!</v>
      </c>
      <c r="R48"/>
    </row>
    <row r="49" spans="11:18" s="9" customFormat="1" ht="12.75">
      <c r="K49" s="26"/>
      <c r="L49" s="9" t="str">
        <f>_XLL.BINHEX(RIGHT((LEFT(L46,12)),4))</f>
        <v>0</v>
      </c>
      <c r="P49"/>
      <c r="Q49" s="9" t="e">
        <f>_XLL.BINHEX(RIGHT((LEFT(Q46,12)),4))</f>
        <v>#NUM!</v>
      </c>
      <c r="R49"/>
    </row>
    <row r="50" spans="10:18" s="9" customFormat="1" ht="12.75">
      <c r="J50" s="26"/>
      <c r="L50" s="9" t="str">
        <f>_XLL.BINHEX(RIGHT((LEFT(L46,16)),4))</f>
        <v>0</v>
      </c>
      <c r="P50"/>
      <c r="Q50" s="9" t="e">
        <f>_XLL.BINHEX(RIGHT((LEFT(Q46,16)),4))</f>
        <v>#NUM!</v>
      </c>
      <c r="R50"/>
    </row>
    <row r="51" spans="1:18" s="9" customFormat="1" ht="18">
      <c r="A51" s="54" t="s">
        <v>14</v>
      </c>
      <c r="J51" s="26"/>
      <c r="L51" s="9" t="str">
        <f>_XLL.BINHEX(RIGHT((LEFT(L46,20)),4))</f>
        <v>0</v>
      </c>
      <c r="N51" s="26"/>
      <c r="P51"/>
      <c r="Q51" s="9" t="e">
        <f>_XLL.BINHEX(RIGHT((LEFT(Q46,20)),4))</f>
        <v>#NUM!</v>
      </c>
      <c r="R51"/>
    </row>
    <row r="52" spans="1:18" s="9" customFormat="1" ht="12.75">
      <c r="A52" s="55" t="s">
        <v>87</v>
      </c>
      <c r="B52" s="55"/>
      <c r="C52" s="26"/>
      <c r="L52" s="9" t="str">
        <f>_XLL.BINHEX(RIGHT((LEFT(L46,24)),4))</f>
        <v>3</v>
      </c>
      <c r="P52"/>
      <c r="Q52" s="9" t="e">
        <f>_XLL.BINHEX(RIGHT((LEFT(Q46,24)),4))</f>
        <v>#NUM!</v>
      </c>
      <c r="R52"/>
    </row>
    <row r="53" spans="1:18" s="9" customFormat="1" ht="12.75">
      <c r="A53" s="56" t="s">
        <v>62</v>
      </c>
      <c r="B53" s="26"/>
      <c r="C53" s="26"/>
      <c r="I53"/>
      <c r="J53" s="26"/>
      <c r="L53" s="9" t="str">
        <f>_XLL.BINHEX(RIGHT((LEFT(L46,28)),4))</f>
        <v>3</v>
      </c>
      <c r="P53"/>
      <c r="Q53" s="9" t="e">
        <f>_XLL.BINHEX(RIGHT((LEFT(Q46,28)),4))</f>
        <v>#NUM!</v>
      </c>
      <c r="R53"/>
    </row>
    <row r="54" spans="1:18" s="9" customFormat="1" ht="12.75">
      <c r="A54" s="56"/>
      <c r="B54" s="26"/>
      <c r="C54" s="26"/>
      <c r="I54"/>
      <c r="J54" s="26"/>
      <c r="L54" s="9" t="str">
        <f>_XLL.BINHEX(RIGHT((LEFT(L46,32)),4))</f>
        <v>F</v>
      </c>
      <c r="P54"/>
      <c r="Q54" s="9" t="e">
        <f>_XLL.BINHEX(RIGHT((LEFT(Q46,32)),4))</f>
        <v>#NUM!</v>
      </c>
      <c r="R54"/>
    </row>
    <row r="55" spans="1:18" s="9" customFormat="1" ht="12.75">
      <c r="A55"/>
      <c r="B55"/>
      <c r="C55"/>
      <c r="D55"/>
      <c r="H55"/>
      <c r="I55"/>
      <c r="J55" s="26"/>
      <c r="P55"/>
      <c r="Q55"/>
      <c r="R55"/>
    </row>
    <row r="56" spans="12:15" ht="12.75">
      <c r="L56" s="9"/>
      <c r="M56" s="9"/>
      <c r="N56" s="9"/>
      <c r="O56" s="9"/>
    </row>
    <row r="57" spans="12:15" ht="12.75">
      <c r="L57" s="9"/>
      <c r="M57" s="9"/>
      <c r="N57" s="9"/>
      <c r="O57" s="9"/>
    </row>
    <row r="58" spans="14:15" ht="12.75">
      <c r="N58" s="9"/>
      <c r="O58" s="9"/>
    </row>
    <row r="59" spans="7:15" ht="12.75">
      <c r="G59" s="57"/>
      <c r="N59" s="9"/>
      <c r="O59" s="9"/>
    </row>
    <row r="60" spans="7:15" ht="12.75">
      <c r="G60" s="57"/>
      <c r="N60" s="9"/>
      <c r="O60" s="9"/>
    </row>
    <row r="61" spans="14:15" ht="12.75">
      <c r="N61" s="9"/>
      <c r="O61" s="9"/>
    </row>
    <row r="62" spans="14:15" ht="12.75">
      <c r="N62" s="9"/>
      <c r="O62" s="9"/>
    </row>
    <row r="63" spans="14:15" ht="12.75">
      <c r="N63" s="9"/>
      <c r="O63" s="9"/>
    </row>
    <row r="67" ht="12.75">
      <c r="G67" s="9">
        <f>RIGHT((LEFT(G59,0)),4)</f>
      </c>
    </row>
  </sheetData>
  <sheetProtection/>
  <mergeCells count="6">
    <mergeCell ref="G19:G20"/>
    <mergeCell ref="A12:A17"/>
    <mergeCell ref="A5:A11"/>
    <mergeCell ref="B19:B20"/>
    <mergeCell ref="A18:A20"/>
    <mergeCell ref="C19:C20"/>
  </mergeCells>
  <printOptions/>
  <pageMargins left="0.787401575" right="0.787401575" top="0.984251969" bottom="0.984251969" header="0.5" footer="0.5"/>
  <pageSetup horizontalDpi="600" verticalDpi="600" orientation="portrait" r:id="rId1"/>
  <ignoredErrors>
    <ignoredError sqref="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90" zoomScaleNormal="90" zoomScalePageLayoutView="0" workbookViewId="0" topLeftCell="A1">
      <selection activeCell="E5" sqref="E5"/>
    </sheetView>
  </sheetViews>
  <sheetFormatPr defaultColWidth="11.421875" defaultRowHeight="12.75"/>
  <cols>
    <col min="1" max="1" width="22.7109375" style="0" customWidth="1"/>
    <col min="2" max="2" width="22.57421875" style="0" customWidth="1"/>
    <col min="3" max="3" width="18.57421875" style="0" customWidth="1"/>
    <col min="4" max="4" width="24.421875" style="0" customWidth="1"/>
    <col min="5" max="5" width="21.00390625" style="9" customWidth="1"/>
    <col min="6" max="6" width="19.00390625" style="9" customWidth="1"/>
    <col min="7" max="7" width="21.28125" style="9" customWidth="1"/>
    <col min="8" max="8" width="42.7109375" style="0" customWidth="1"/>
    <col min="9" max="9" width="16.7109375" style="0" customWidth="1"/>
    <col min="10" max="10" width="34.00390625" style="25" customWidth="1"/>
    <col min="11" max="11" width="0" style="0" hidden="1" customWidth="1"/>
    <col min="12" max="17" width="9.140625" style="0" hidden="1" customWidth="1"/>
    <col min="18" max="18" width="0" style="0" hidden="1" customWidth="1"/>
    <col min="19" max="16384" width="9.140625" style="0" customWidth="1"/>
  </cols>
  <sheetData>
    <row r="1" spans="1:7" ht="26.25">
      <c r="A1" s="70" t="s">
        <v>67</v>
      </c>
      <c r="E1" s="71"/>
      <c r="F1" s="72"/>
      <c r="G1" s="72"/>
    </row>
    <row r="2" spans="1:7" ht="27" thickBot="1">
      <c r="A2" s="70"/>
      <c r="E2" s="32"/>
      <c r="F2" s="33"/>
      <c r="G2" s="33"/>
    </row>
    <row r="3" spans="1:8" s="5" customFormat="1" ht="26.25" thickTop="1">
      <c r="A3" s="73"/>
      <c r="B3" s="4" t="s">
        <v>58</v>
      </c>
      <c r="C3" s="11" t="s">
        <v>59</v>
      </c>
      <c r="D3" s="74" t="s">
        <v>12</v>
      </c>
      <c r="E3" s="75" t="s">
        <v>13</v>
      </c>
      <c r="F3" s="34" t="s">
        <v>2</v>
      </c>
      <c r="G3" s="62" t="s">
        <v>60</v>
      </c>
      <c r="H3" s="64" t="s">
        <v>56</v>
      </c>
    </row>
    <row r="4" spans="2:8" ht="13.5" thickBot="1">
      <c r="B4" s="14" t="s">
        <v>0</v>
      </c>
      <c r="D4" s="76" t="s">
        <v>0</v>
      </c>
      <c r="E4" s="77">
        <v>3.3</v>
      </c>
      <c r="F4" s="35" t="s">
        <v>1</v>
      </c>
      <c r="G4" s="63"/>
      <c r="H4" s="65"/>
    </row>
    <row r="5" spans="1:8" ht="12.75" customHeight="1">
      <c r="A5" s="147" t="s">
        <v>15</v>
      </c>
      <c r="B5" s="16" t="s">
        <v>16</v>
      </c>
      <c r="C5" s="17">
        <v>4</v>
      </c>
      <c r="D5" s="20" t="s">
        <v>5</v>
      </c>
      <c r="E5" s="58">
        <v>13.5</v>
      </c>
      <c r="F5" s="21" t="s">
        <v>1</v>
      </c>
      <c r="G5" s="20">
        <f>CEILING(((E5/$E$4)-1),1)</f>
        <v>4</v>
      </c>
      <c r="H5" s="65" t="s">
        <v>95</v>
      </c>
    </row>
    <row r="6" spans="1:8" ht="12.75">
      <c r="A6" s="148"/>
      <c r="B6" s="1" t="s">
        <v>17</v>
      </c>
      <c r="C6" s="2">
        <v>4</v>
      </c>
      <c r="D6" s="7" t="s">
        <v>6</v>
      </c>
      <c r="E6" s="59">
        <v>13.5</v>
      </c>
      <c r="F6" s="8" t="s">
        <v>1</v>
      </c>
      <c r="G6" s="7">
        <f>CEILING(((E6/$E$4)-1),1)</f>
        <v>4</v>
      </c>
      <c r="H6" s="65" t="s">
        <v>95</v>
      </c>
    </row>
    <row r="7" spans="1:8" ht="12.75">
      <c r="A7" s="148"/>
      <c r="B7" s="1" t="s">
        <v>18</v>
      </c>
      <c r="C7" s="2">
        <v>4</v>
      </c>
      <c r="D7" s="7" t="s">
        <v>8</v>
      </c>
      <c r="E7" s="59">
        <v>15</v>
      </c>
      <c r="F7" s="8" t="s">
        <v>1</v>
      </c>
      <c r="G7" s="7">
        <f>CEILING(((E7/$E$4)-1),1)</f>
        <v>4</v>
      </c>
      <c r="H7" s="65"/>
    </row>
    <row r="8" spans="1:8" ht="12.75">
      <c r="A8" s="148"/>
      <c r="B8" s="1" t="s">
        <v>19</v>
      </c>
      <c r="C8" s="2">
        <v>5</v>
      </c>
      <c r="D8" s="7" t="s">
        <v>35</v>
      </c>
      <c r="E8" s="59">
        <v>36</v>
      </c>
      <c r="F8" s="8" t="s">
        <v>1</v>
      </c>
      <c r="G8" s="7">
        <f>CEILING(((E8/$E$4)-1),1)</f>
        <v>10</v>
      </c>
      <c r="H8" s="65" t="s">
        <v>104</v>
      </c>
    </row>
    <row r="9" spans="1:8" ht="12.75">
      <c r="A9" s="148"/>
      <c r="B9" s="1" t="s">
        <v>20</v>
      </c>
      <c r="C9" s="2">
        <v>6</v>
      </c>
      <c r="D9" s="7" t="s">
        <v>4</v>
      </c>
      <c r="E9" s="59">
        <v>49.5</v>
      </c>
      <c r="F9" s="8" t="s">
        <v>1</v>
      </c>
      <c r="G9" s="7">
        <f>CEILING(((E9/$E$4)-1),1)</f>
        <v>14</v>
      </c>
      <c r="H9" s="65"/>
    </row>
    <row r="10" spans="1:8" ht="12.75">
      <c r="A10" s="148"/>
      <c r="B10" s="1" t="s">
        <v>21</v>
      </c>
      <c r="C10" s="2">
        <v>3</v>
      </c>
      <c r="D10" s="7" t="s">
        <v>7</v>
      </c>
      <c r="E10" s="59">
        <v>4</v>
      </c>
      <c r="F10" s="8" t="s">
        <v>0</v>
      </c>
      <c r="G10" s="7">
        <f>E10-1</f>
        <v>3</v>
      </c>
      <c r="H10" s="65" t="s">
        <v>96</v>
      </c>
    </row>
    <row r="11" spans="1:8" ht="13.5" thickBot="1">
      <c r="A11" s="149"/>
      <c r="B11" s="18" t="s">
        <v>22</v>
      </c>
      <c r="C11" s="19">
        <v>3</v>
      </c>
      <c r="D11" s="29" t="s">
        <v>11</v>
      </c>
      <c r="E11" s="60">
        <v>4</v>
      </c>
      <c r="F11" s="35" t="s">
        <v>0</v>
      </c>
      <c r="G11" s="78">
        <f>E11-1</f>
        <v>3</v>
      </c>
      <c r="H11" s="65" t="s">
        <v>96</v>
      </c>
    </row>
    <row r="12" spans="1:15" s="9" customFormat="1" ht="12.75">
      <c r="A12" s="144" t="s">
        <v>23</v>
      </c>
      <c r="B12" s="36" t="s">
        <v>24</v>
      </c>
      <c r="C12" s="37">
        <v>3</v>
      </c>
      <c r="D12" s="38" t="s">
        <v>10</v>
      </c>
      <c r="E12" s="58">
        <v>3</v>
      </c>
      <c r="F12" s="21" t="s">
        <v>0</v>
      </c>
      <c r="G12" s="69">
        <f>E12-1</f>
        <v>2</v>
      </c>
      <c r="H12" s="66" t="s">
        <v>96</v>
      </c>
      <c r="J12" s="26"/>
      <c r="L12"/>
      <c r="M12"/>
      <c r="N12"/>
      <c r="O12"/>
    </row>
    <row r="13" spans="1:15" s="9" customFormat="1" ht="12.75">
      <c r="A13" s="145"/>
      <c r="B13" s="6" t="s">
        <v>25</v>
      </c>
      <c r="C13" s="13">
        <v>3</v>
      </c>
      <c r="D13" s="7" t="s">
        <v>100</v>
      </c>
      <c r="E13" s="59">
        <v>3</v>
      </c>
      <c r="F13" s="8" t="s">
        <v>0</v>
      </c>
      <c r="G13" s="7">
        <f>E13</f>
        <v>3</v>
      </c>
      <c r="H13" s="66" t="s">
        <v>97</v>
      </c>
      <c r="J13" s="26"/>
      <c r="L13"/>
      <c r="M13"/>
      <c r="N13"/>
      <c r="O13"/>
    </row>
    <row r="14" spans="1:8" ht="12.75">
      <c r="A14" s="145"/>
      <c r="B14" s="1" t="s">
        <v>26</v>
      </c>
      <c r="C14" s="12">
        <v>9</v>
      </c>
      <c r="D14" s="3" t="s">
        <v>68</v>
      </c>
      <c r="E14" s="59">
        <v>170</v>
      </c>
      <c r="F14" s="8" t="s">
        <v>1</v>
      </c>
      <c r="G14" s="7">
        <f>CEILING(((E14/$E$4)-1),1)</f>
        <v>51</v>
      </c>
      <c r="H14" s="65" t="s">
        <v>69</v>
      </c>
    </row>
    <row r="15" spans="1:8" ht="12.75">
      <c r="A15" s="145"/>
      <c r="B15" s="14" t="s">
        <v>27</v>
      </c>
      <c r="C15" s="27">
        <v>10</v>
      </c>
      <c r="D15" s="15" t="s">
        <v>70</v>
      </c>
      <c r="E15" s="59">
        <v>512</v>
      </c>
      <c r="F15" s="8" t="s">
        <v>0</v>
      </c>
      <c r="G15" s="7">
        <f>CEILING((E15-1),1)</f>
        <v>511</v>
      </c>
      <c r="H15" s="65" t="s">
        <v>98</v>
      </c>
    </row>
    <row r="16" spans="1:8" ht="12.75">
      <c r="A16" s="145"/>
      <c r="B16" s="14" t="s">
        <v>28</v>
      </c>
      <c r="C16" s="27">
        <v>3</v>
      </c>
      <c r="D16" s="15" t="s">
        <v>30</v>
      </c>
      <c r="E16" s="59">
        <v>4</v>
      </c>
      <c r="F16" s="8" t="s">
        <v>0</v>
      </c>
      <c r="G16" s="7">
        <f>E16-1</f>
        <v>3</v>
      </c>
      <c r="H16" s="65" t="s">
        <v>96</v>
      </c>
    </row>
    <row r="17" spans="1:8" ht="13.5" thickBot="1">
      <c r="A17" s="146"/>
      <c r="B17" s="14" t="s">
        <v>29</v>
      </c>
      <c r="C17" s="27">
        <v>3</v>
      </c>
      <c r="D17" s="15" t="s">
        <v>9</v>
      </c>
      <c r="E17" s="60">
        <v>3</v>
      </c>
      <c r="F17" s="35" t="s">
        <v>0</v>
      </c>
      <c r="G17" s="63">
        <f>E17-1</f>
        <v>2</v>
      </c>
      <c r="H17" s="65" t="s">
        <v>96</v>
      </c>
    </row>
    <row r="18" spans="1:8" ht="13.5" thickTop="1">
      <c r="A18" s="145" t="s">
        <v>32</v>
      </c>
      <c r="B18" s="79" t="s">
        <v>63</v>
      </c>
      <c r="C18" s="80">
        <v>4</v>
      </c>
      <c r="D18" s="81"/>
      <c r="E18" s="141"/>
      <c r="F18" s="80"/>
      <c r="G18" s="82">
        <v>5</v>
      </c>
      <c r="H18" s="65" t="s">
        <v>101</v>
      </c>
    </row>
    <row r="19" spans="1:8" ht="12.75">
      <c r="A19" s="152"/>
      <c r="B19" s="1" t="s">
        <v>64</v>
      </c>
      <c r="C19" s="8">
        <v>6</v>
      </c>
      <c r="D19" s="83" t="s">
        <v>65</v>
      </c>
      <c r="E19" s="84">
        <v>64</v>
      </c>
      <c r="F19" s="8" t="s">
        <v>0</v>
      </c>
      <c r="G19" s="85">
        <f>CEILING((E19-1),1)</f>
        <v>63</v>
      </c>
      <c r="H19" s="65"/>
    </row>
    <row r="20" spans="1:8" ht="12.75">
      <c r="A20" s="152"/>
      <c r="B20" s="6" t="s">
        <v>33</v>
      </c>
      <c r="C20" s="8">
        <v>9</v>
      </c>
      <c r="D20" s="86" t="s">
        <v>3</v>
      </c>
      <c r="E20" s="84">
        <v>160</v>
      </c>
      <c r="F20" s="8" t="s">
        <v>1</v>
      </c>
      <c r="G20" s="85">
        <f>CEILING(((E20/$E$4)-1),1)</f>
        <v>48</v>
      </c>
      <c r="H20" s="65"/>
    </row>
    <row r="21" spans="1:8" ht="12.75">
      <c r="A21" s="152"/>
      <c r="B21" s="150" t="s">
        <v>34</v>
      </c>
      <c r="C21" s="154">
        <v>4</v>
      </c>
      <c r="D21" s="87" t="s">
        <v>36</v>
      </c>
      <c r="E21" s="139"/>
      <c r="F21" s="40"/>
      <c r="G21" s="142">
        <v>15</v>
      </c>
      <c r="H21" s="65"/>
    </row>
    <row r="22" spans="1:8" ht="24" customHeight="1" thickBot="1">
      <c r="A22" s="156"/>
      <c r="B22" s="151"/>
      <c r="C22" s="155"/>
      <c r="D22" s="88" t="s">
        <v>38</v>
      </c>
      <c r="E22" s="140"/>
      <c r="F22" s="31"/>
      <c r="G22" s="143"/>
      <c r="H22" s="67" t="s">
        <v>99</v>
      </c>
    </row>
    <row r="23" spans="1:7" ht="24" customHeight="1">
      <c r="A23" s="90"/>
      <c r="B23" s="28"/>
      <c r="C23" s="28"/>
      <c r="D23" s="28"/>
      <c r="E23" s="30"/>
      <c r="F23" s="30"/>
      <c r="G23" s="30"/>
    </row>
    <row r="24" ht="28.5" customHeight="1" thickBot="1"/>
    <row r="25" spans="1:9" ht="13.5" thickBot="1">
      <c r="A25" s="91" t="s">
        <v>15</v>
      </c>
      <c r="B25" s="92"/>
      <c r="C25" s="93"/>
      <c r="D25" s="93"/>
      <c r="E25" s="93"/>
      <c r="F25" s="93"/>
      <c r="G25" s="93"/>
      <c r="H25" s="93"/>
      <c r="I25" s="94"/>
    </row>
    <row r="26" spans="1:9" ht="13.5" thickTop="1">
      <c r="A26" s="9"/>
      <c r="B26" s="95" t="s">
        <v>39</v>
      </c>
      <c r="C26" s="96" t="s">
        <v>40</v>
      </c>
      <c r="D26" s="96" t="s">
        <v>41</v>
      </c>
      <c r="E26" s="96" t="s">
        <v>42</v>
      </c>
      <c r="F26" s="96" t="s">
        <v>43</v>
      </c>
      <c r="G26" s="96" t="s">
        <v>44</v>
      </c>
      <c r="H26" s="96" t="s">
        <v>45</v>
      </c>
      <c r="I26" s="97" t="s">
        <v>46</v>
      </c>
    </row>
    <row r="27" spans="1:17" ht="12.75">
      <c r="A27" s="98" t="s">
        <v>71</v>
      </c>
      <c r="B27" s="23">
        <v>0</v>
      </c>
      <c r="C27" s="22" t="str">
        <f>_XLL.DECHEX(G5)</f>
        <v>4</v>
      </c>
      <c r="D27" s="22" t="str">
        <f>_XLL.DECHEX(G6)</f>
        <v>4</v>
      </c>
      <c r="E27" s="22" t="str">
        <f>_XLL.DECHEX(G7)</f>
        <v>4</v>
      </c>
      <c r="F27" s="22" t="str">
        <f>_XLL.DECHEX(G8)</f>
        <v>A</v>
      </c>
      <c r="G27" s="22" t="str">
        <f>_XLL.DECHEX(G9)</f>
        <v>E</v>
      </c>
      <c r="H27" s="22" t="str">
        <f>_XLL.DECHEX(G10)</f>
        <v>3</v>
      </c>
      <c r="I27" s="24" t="str">
        <f>_XLL.DECHEX(G11)</f>
        <v>3</v>
      </c>
      <c r="L27" t="s">
        <v>72</v>
      </c>
      <c r="Q27" t="s">
        <v>73</v>
      </c>
    </row>
    <row r="28" spans="1:17" s="9" customFormat="1" ht="13.5" thickBot="1">
      <c r="A28" s="99" t="s">
        <v>74</v>
      </c>
      <c r="B28" s="43" t="str">
        <f>_XLL.HEXBIN(B27,3)</f>
        <v>000</v>
      </c>
      <c r="C28" s="44" t="str">
        <f>_XLL.HEXBIN(C27,C5)</f>
        <v>0100</v>
      </c>
      <c r="D28" s="44" t="str">
        <f>_XLL.HEXBIN(D27,C6)</f>
        <v>0100</v>
      </c>
      <c r="E28" s="44" t="str">
        <f>_XLL.HEXBIN(E27,C7)</f>
        <v>0100</v>
      </c>
      <c r="F28" s="44" t="str">
        <f>_XLL.HEXBIN(F27,C8)</f>
        <v>01010</v>
      </c>
      <c r="G28" s="44" t="str">
        <f>_XLL.HEXBIN(G27,C9)</f>
        <v>001110</v>
      </c>
      <c r="H28" s="44" t="str">
        <f>_XLL.HEXBIN(H27,C10)</f>
        <v>011</v>
      </c>
      <c r="I28" s="45" t="str">
        <f>_XLL.HEXBIN(I27,C11)</f>
        <v>011</v>
      </c>
      <c r="J28" s="41"/>
      <c r="K28" s="26"/>
      <c r="L28" t="str">
        <f>CONCATENATE(B28,C28,D28,E28,F28,G28,H28,I28,)</f>
        <v>00001000100010001010001110011011</v>
      </c>
      <c r="M28"/>
      <c r="N28"/>
      <c r="O28"/>
      <c r="Q28" s="9" t="str">
        <f>CONCATENATE(B31,C31,D31,E31,F31,G31,H31,I31)</f>
        <v>00001010101010101011001111100100</v>
      </c>
    </row>
    <row r="29" spans="1:17" s="9" customFormat="1" ht="26.25" thickBot="1">
      <c r="A29" s="100" t="s">
        <v>57</v>
      </c>
      <c r="B29" s="101" t="str">
        <f>CONCATENATE(L29,L30,L31,L32,L33,L34,L35,L36)</f>
        <v>0888A39B</v>
      </c>
      <c r="J29" s="42"/>
      <c r="K29" s="26"/>
      <c r="L29" t="str">
        <f>_XLL.BINHEX(RIGHT((LEFT(L28,4)),4))</f>
        <v>0</v>
      </c>
      <c r="N29"/>
      <c r="O29"/>
      <c r="Q29" t="str">
        <f>_XLL.BINHEX(RIGHT((LEFT(Q28,4)),4))</f>
        <v>0</v>
      </c>
    </row>
    <row r="30" spans="2:17" s="9" customFormat="1" ht="12.75">
      <c r="B30" s="102"/>
      <c r="C30" s="69"/>
      <c r="J30" s="10"/>
      <c r="K30" s="26"/>
      <c r="L30" t="str">
        <f>_XLL.BINHEX(RIGHT((LEFT(L28,8)),4))</f>
        <v>8</v>
      </c>
      <c r="Q30" t="str">
        <f>_XLL.BINHEX(RIGHT((LEFT(Q28,8)),4))</f>
        <v>A</v>
      </c>
    </row>
    <row r="31" spans="1:17" s="9" customFormat="1" ht="26.25" hidden="1" thickBot="1">
      <c r="A31" s="103" t="s">
        <v>75</v>
      </c>
      <c r="B31" s="104" t="str">
        <f>_XLL.HEXBIN(B27,3)</f>
        <v>000</v>
      </c>
      <c r="C31" s="105" t="str">
        <f>_XLL.DECBIN(_XLL.HEXDEC(C27)+1,C5)</f>
        <v>0101</v>
      </c>
      <c r="D31" s="105" t="str">
        <f>_XLL.DECBIN(_XLL.HEXDEC(D27)+1,C6)</f>
        <v>0101</v>
      </c>
      <c r="E31" s="105" t="str">
        <f>_XLL.DECBIN(_XLL.HEXDEC(E27)+1,C7)</f>
        <v>0101</v>
      </c>
      <c r="F31" s="105" t="str">
        <f>_XLL.DECBIN(_XLL.HEXDEC(F27)+1,C8)</f>
        <v>01011</v>
      </c>
      <c r="G31" s="105" t="str">
        <f>_XLL.DECBIN(_XLL.HEXDEC(G27)+1,C9)</f>
        <v>001111</v>
      </c>
      <c r="H31" s="105" t="str">
        <f>_XLL.DECBIN(_XLL.HEXDEC(H27)+1,C10)</f>
        <v>100</v>
      </c>
      <c r="I31" s="106" t="str">
        <f>_XLL.DECBIN(_XLL.HEXDEC(I27)+1,C11)</f>
        <v>100</v>
      </c>
      <c r="J31" s="10"/>
      <c r="K31" s="26"/>
      <c r="L31" t="str">
        <f>_XLL.BINHEX(RIGHT((LEFT(L28,12)),4))</f>
        <v>8</v>
      </c>
      <c r="Q31" t="str">
        <f>_XLL.BINHEX(RIGHT((LEFT(Q28,12)),4))</f>
        <v>A</v>
      </c>
    </row>
    <row r="32" spans="1:17" s="9" customFormat="1" ht="26.25" hidden="1" thickBot="1">
      <c r="A32" s="107" t="s">
        <v>61</v>
      </c>
      <c r="B32" s="108" t="str">
        <f>CONCATENATE(Q29,Q30,Q31,Q32,Q33,Q34,Q35,Q36)</f>
        <v>0AAAB3E4</v>
      </c>
      <c r="J32" s="10"/>
      <c r="K32" s="26"/>
      <c r="L32" t="str">
        <f>_XLL.BINHEX(RIGHT((LEFT(L28,16)),4))</f>
        <v>8</v>
      </c>
      <c r="Q32" t="str">
        <f>_XLL.BINHEX(RIGHT((LEFT(Q28,16)),4))</f>
        <v>A</v>
      </c>
    </row>
    <row r="33" spans="1:17" s="9" customFormat="1" ht="13.5" thickBot="1">
      <c r="A33" s="109"/>
      <c r="B33" s="109"/>
      <c r="C33" s="109"/>
      <c r="D33" s="109"/>
      <c r="E33" s="109"/>
      <c r="F33" s="109"/>
      <c r="G33" s="109"/>
      <c r="H33" s="109"/>
      <c r="K33" s="26"/>
      <c r="L33" t="str">
        <f>_XLL.BINHEX(RIGHT((LEFT(L28,20)),4))</f>
        <v>A</v>
      </c>
      <c r="N33"/>
      <c r="O33"/>
      <c r="Q33" t="str">
        <f>_XLL.BINHEX(RIGHT((LEFT(Q28,20)),4))</f>
        <v>B</v>
      </c>
    </row>
    <row r="34" spans="1:17" s="9" customFormat="1" ht="13.5" thickBot="1">
      <c r="A34" s="91" t="s">
        <v>23</v>
      </c>
      <c r="B34" s="110"/>
      <c r="C34" s="93"/>
      <c r="D34" s="93"/>
      <c r="E34" s="93"/>
      <c r="F34" s="93"/>
      <c r="G34" s="93"/>
      <c r="H34" s="94"/>
      <c r="I34" s="46"/>
      <c r="K34" s="26"/>
      <c r="L34" t="str">
        <f>_XLL.BINHEX(RIGHT((LEFT(L28,24)),4))</f>
        <v>3</v>
      </c>
      <c r="N34"/>
      <c r="O34"/>
      <c r="Q34" t="str">
        <f>_XLL.BINHEX(RIGHT((LEFT(Q28,24)),4))</f>
        <v>3</v>
      </c>
    </row>
    <row r="35" spans="2:17" s="9" customFormat="1" ht="13.5" thickTop="1">
      <c r="B35" s="111" t="s">
        <v>47</v>
      </c>
      <c r="C35" s="112" t="s">
        <v>48</v>
      </c>
      <c r="D35" s="112" t="s">
        <v>49</v>
      </c>
      <c r="E35" s="112" t="s">
        <v>50</v>
      </c>
      <c r="F35" s="112" t="s">
        <v>51</v>
      </c>
      <c r="G35" s="112" t="s">
        <v>52</v>
      </c>
      <c r="H35" s="113" t="s">
        <v>53</v>
      </c>
      <c r="I35" s="48"/>
      <c r="K35" s="26"/>
      <c r="L35" t="str">
        <f>_XLL.BINHEX(RIGHT((LEFT(L28,28)),4))</f>
        <v>9</v>
      </c>
      <c r="N35"/>
      <c r="O35"/>
      <c r="Q35" t="str">
        <f>_XLL.BINHEX(RIGHT((LEFT(Q28,28)),4))</f>
        <v>E</v>
      </c>
    </row>
    <row r="36" spans="1:17" s="9" customFormat="1" ht="12.75">
      <c r="A36" s="98" t="s">
        <v>71</v>
      </c>
      <c r="B36" s="23">
        <v>0</v>
      </c>
      <c r="C36" s="22" t="str">
        <f>_XLL.DECHEX(G12)</f>
        <v>2</v>
      </c>
      <c r="D36" s="22" t="str">
        <f>_XLL.DECHEX(G13)</f>
        <v>3</v>
      </c>
      <c r="E36" s="22" t="str">
        <f>_XLL.DECHEX(G14)</f>
        <v>33</v>
      </c>
      <c r="F36" s="22" t="str">
        <f>_XLL.DECHEX(G15)</f>
        <v>1FF</v>
      </c>
      <c r="G36" s="22" t="str">
        <f>_XLL.DECHEX(G16)</f>
        <v>3</v>
      </c>
      <c r="H36" s="24" t="str">
        <f>_XLL.DECHEX(G17)</f>
        <v>2</v>
      </c>
      <c r="I36" s="50"/>
      <c r="K36" s="26"/>
      <c r="L36" t="str">
        <f>_XLL.BINHEX(RIGHT((LEFT(L28,32)),4))</f>
        <v>B</v>
      </c>
      <c r="N36"/>
      <c r="O36"/>
      <c r="Q36" t="str">
        <f>_XLL.BINHEX(RIGHT((LEFT(Q28,32)),4))</f>
        <v>4</v>
      </c>
    </row>
    <row r="37" spans="1:15" s="9" customFormat="1" ht="13.5" thickBot="1">
      <c r="A37" s="9" t="s">
        <v>74</v>
      </c>
      <c r="B37" s="43">
        <v>0</v>
      </c>
      <c r="C37" s="44" t="str">
        <f>_XLL.HEXBIN(C36,C12)</f>
        <v>010</v>
      </c>
      <c r="D37" s="44" t="str">
        <f>_XLL.HEXBIN(D36,C13)</f>
        <v>011</v>
      </c>
      <c r="E37" s="44" t="str">
        <f>_XLL.HEXBIN(E36,C14)</f>
        <v>000110011</v>
      </c>
      <c r="F37" s="44" t="str">
        <f>_XLL.HEXBIN(F36,C15)</f>
        <v>0111111111</v>
      </c>
      <c r="G37" s="44" t="str">
        <f>_XLL.HEXBIN(G36,C16)</f>
        <v>011</v>
      </c>
      <c r="H37" s="45" t="str">
        <f>_XLL.HEXBIN(H36,C17)</f>
        <v>010</v>
      </c>
      <c r="I37" s="51"/>
      <c r="J37" s="47"/>
      <c r="K37" s="26"/>
      <c r="M37"/>
      <c r="N37"/>
      <c r="O37"/>
    </row>
    <row r="38" spans="1:17" s="9" customFormat="1" ht="26.25" thickBot="1">
      <c r="A38" s="103" t="s">
        <v>57</v>
      </c>
      <c r="B38" s="101" t="str">
        <f>CONCATENATE(L40,L41,L42,L43,L44,L45,L46,L47)</f>
        <v>26337FDA</v>
      </c>
      <c r="J38" s="49"/>
      <c r="K38" s="26"/>
      <c r="L38" s="9" t="s">
        <v>76</v>
      </c>
      <c r="N38"/>
      <c r="O38"/>
      <c r="P38"/>
      <c r="Q38" s="9" t="s">
        <v>77</v>
      </c>
    </row>
    <row r="39" spans="1:17" s="9" customFormat="1" ht="12.75">
      <c r="A39" s="30"/>
      <c r="B39" s="114"/>
      <c r="J39" s="10"/>
      <c r="K39" s="26"/>
      <c r="L39" s="9" t="str">
        <f>CONCATENATE(B37,C37,D37,E37,F37,G37,H37)</f>
        <v>00100110001100110111111111011010</v>
      </c>
      <c r="M39"/>
      <c r="N39"/>
      <c r="O39"/>
      <c r="Q39" s="9" t="str">
        <f>CONCATENATE(B40,C40,D40,E40,F40,G40,H40)</f>
        <v>00111000001101000111111111100011</v>
      </c>
    </row>
    <row r="40" spans="1:17" s="9" customFormat="1" ht="26.25" hidden="1" thickBot="1">
      <c r="A40" s="107" t="s">
        <v>75</v>
      </c>
      <c r="B40" s="115" t="str">
        <f>_XLL.HEXBIN(B36,1)</f>
        <v>0</v>
      </c>
      <c r="C40" s="105" t="str">
        <f>_XLL.DECBIN(_XLL.HEXDEC(C36)+1,C12)</f>
        <v>011</v>
      </c>
      <c r="D40" s="105" t="str">
        <f>_XLL.DECBIN(_XLL.HEXDEC(D36)+1,C13)</f>
        <v>100</v>
      </c>
      <c r="E40" s="105" t="str">
        <f>_XLL.DECBIN(_XLL.HEXDEC(E36)+1,C14)</f>
        <v>000110100</v>
      </c>
      <c r="F40" s="105" t="str">
        <f>_XLL.DECBIN(_XLL.HEXDEC(F36),C15)</f>
        <v>0111111111</v>
      </c>
      <c r="G40" s="105" t="str">
        <f>_XLL.DECBIN(_XLL.HEXDEC(G36)+1,C16)</f>
        <v>100</v>
      </c>
      <c r="H40" s="106" t="str">
        <f>_XLL.DECBIN(_XLL.HEXDEC(H36)+1,C17)</f>
        <v>011</v>
      </c>
      <c r="J40" s="10"/>
      <c r="K40" s="26"/>
      <c r="L40" s="9" t="str">
        <f>_XLL.BINHEX(RIGHT((LEFT(L39,4)),4))</f>
        <v>2</v>
      </c>
      <c r="N40"/>
      <c r="O40"/>
      <c r="Q40" t="str">
        <f>_XLL.BINHEX(RIGHT((LEFT(Q39,4)),4))</f>
        <v>3</v>
      </c>
    </row>
    <row r="41" spans="1:17" s="9" customFormat="1" ht="26.25" hidden="1" thickBot="1">
      <c r="A41" s="107" t="s">
        <v>61</v>
      </c>
      <c r="B41" s="108" t="str">
        <f>CONCATENATE(Q40,Q41,Q42,Q43,Q44,Q45,Q46,Q47)</f>
        <v>38347FE3</v>
      </c>
      <c r="K41" s="26"/>
      <c r="L41" s="9" t="str">
        <f>_XLL.BINHEX(RIGHT((LEFT(L39,8)),4))</f>
        <v>6</v>
      </c>
      <c r="N41"/>
      <c r="O41"/>
      <c r="Q41" t="str">
        <f>_XLL.BINHEX(RIGHT((LEFT(Q39,8)),4))</f>
        <v>8</v>
      </c>
    </row>
    <row r="42" spans="1:17" s="9" customFormat="1" ht="13.5" thickBot="1">
      <c r="A42" s="109"/>
      <c r="B42" s="109"/>
      <c r="C42" s="109"/>
      <c r="D42" s="109"/>
      <c r="E42" s="109"/>
      <c r="F42" s="109"/>
      <c r="G42" s="109"/>
      <c r="H42" s="30"/>
      <c r="I42" s="49"/>
      <c r="K42" s="26"/>
      <c r="L42" s="9" t="str">
        <f>_XLL.BINHEX(RIGHT((LEFT(L39,12)),4))</f>
        <v>3</v>
      </c>
      <c r="N42"/>
      <c r="O42"/>
      <c r="Q42" t="str">
        <f>_XLL.BINHEX(RIGHT((LEFT(Q39,12)),4))</f>
        <v>3</v>
      </c>
    </row>
    <row r="43" spans="1:17" s="9" customFormat="1" ht="13.5" thickBot="1">
      <c r="A43" s="91" t="s">
        <v>32</v>
      </c>
      <c r="B43" s="110"/>
      <c r="C43" s="93"/>
      <c r="D43" s="93"/>
      <c r="E43" s="93"/>
      <c r="F43" s="93"/>
      <c r="G43" s="94"/>
      <c r="H43" s="47"/>
      <c r="I43" s="10"/>
      <c r="J43" s="47"/>
      <c r="K43" s="47"/>
      <c r="L43" s="9" t="str">
        <f>_XLL.BINHEX(RIGHT((LEFT(L39,16)),4))</f>
        <v>3</v>
      </c>
      <c r="N43"/>
      <c r="O43"/>
      <c r="Q43" t="str">
        <f>_XLL.BINHEX(RIGHT((LEFT(Q39,16)),4))</f>
        <v>4</v>
      </c>
    </row>
    <row r="44" spans="2:17" s="9" customFormat="1" ht="13.5" thickTop="1">
      <c r="B44" s="111" t="s">
        <v>66</v>
      </c>
      <c r="C44" s="112" t="s">
        <v>78</v>
      </c>
      <c r="D44" s="112" t="s">
        <v>79</v>
      </c>
      <c r="E44" s="112" t="s">
        <v>80</v>
      </c>
      <c r="F44" s="112" t="s">
        <v>54</v>
      </c>
      <c r="G44" s="113" t="s">
        <v>55</v>
      </c>
      <c r="I44" s="10"/>
      <c r="J44" s="49"/>
      <c r="K44" s="49"/>
      <c r="L44" s="9" t="str">
        <f>_XLL.BINHEX(RIGHT((LEFT(L39,20)),4))</f>
        <v>7</v>
      </c>
      <c r="Q44" t="str">
        <f>_XLL.BINHEX(RIGHT((LEFT(Q39,20)),4))</f>
        <v>7</v>
      </c>
    </row>
    <row r="45" spans="1:17" s="9" customFormat="1" ht="12.75">
      <c r="A45" s="98" t="s">
        <v>71</v>
      </c>
      <c r="B45" s="23" t="str">
        <f>_XLL.DECHEX(G18)</f>
        <v>5</v>
      </c>
      <c r="C45" s="22">
        <v>0</v>
      </c>
      <c r="D45" s="22" t="str">
        <f>_XLL.DECHEX(G19)</f>
        <v>3F</v>
      </c>
      <c r="E45" s="22">
        <v>0</v>
      </c>
      <c r="F45" s="22" t="str">
        <f>_XLL.DECHEX(G20)</f>
        <v>30</v>
      </c>
      <c r="G45" s="24" t="str">
        <f>_XLL.DECHEX(G21)</f>
        <v>F</v>
      </c>
      <c r="J45" s="10"/>
      <c r="K45" s="10"/>
      <c r="L45" s="9" t="str">
        <f>_XLL.BINHEX(RIGHT((LEFT(L39,24)),4))</f>
        <v>F</v>
      </c>
      <c r="Q45" t="str">
        <f>_XLL.BINHEX(RIGHT((LEFT(Q39,24)),4))</f>
        <v>F</v>
      </c>
    </row>
    <row r="46" spans="1:17" s="9" customFormat="1" ht="13.5" thickBot="1">
      <c r="A46" s="116" t="s">
        <v>74</v>
      </c>
      <c r="B46" s="117" t="str">
        <f>_XLL.HEXBIN(B45,C18)</f>
        <v>0101</v>
      </c>
      <c r="C46" s="44" t="str">
        <f>_XLL.HEXBIN(C45,7)</f>
        <v>0000000</v>
      </c>
      <c r="D46" s="44" t="str">
        <f>_XLL.HEXBIN(D45,C19)</f>
        <v>111111</v>
      </c>
      <c r="E46" s="44" t="str">
        <f>_XLL.HEXBIN(E45,2)</f>
        <v>00</v>
      </c>
      <c r="F46" s="44" t="str">
        <f>_XLL.HEXBIN(F45,C20)</f>
        <v>000110000</v>
      </c>
      <c r="G46" s="45" t="str">
        <f>_XLL.HEXBIN(G45,4)</f>
        <v>1111</v>
      </c>
      <c r="J46" s="10"/>
      <c r="K46" s="10"/>
      <c r="L46" s="9" t="str">
        <f>_XLL.BINHEX(RIGHT((LEFT(L39,28)),4))</f>
        <v>D</v>
      </c>
      <c r="Q46" t="str">
        <f>_XLL.BINHEX(RIGHT((LEFT(Q39,28)),4))</f>
        <v>E</v>
      </c>
    </row>
    <row r="47" spans="1:17" s="9" customFormat="1" ht="26.25" thickBot="1">
      <c r="A47" s="118" t="s">
        <v>57</v>
      </c>
      <c r="B47" s="101" t="str">
        <f>CONCATENATE(L51,L52,L53,L54,L55,L56,L57,L58)</f>
        <v>501F830F</v>
      </c>
      <c r="J47" s="26"/>
      <c r="L47" s="9" t="str">
        <f>_XLL.BINHEX(RIGHT((LEFT(L39,32)),4))</f>
        <v>A</v>
      </c>
      <c r="Q47" t="str">
        <f>_XLL.BINHEX(RIGHT((LEFT(Q39,32)),4))</f>
        <v>3</v>
      </c>
    </row>
    <row r="48" spans="1:11" s="9" customFormat="1" ht="12.75">
      <c r="A48" s="119"/>
      <c r="B48" s="114"/>
      <c r="K48" s="26"/>
    </row>
    <row r="49" spans="1:17" s="9" customFormat="1" ht="26.25" hidden="1" thickBot="1">
      <c r="A49" s="52" t="s">
        <v>75</v>
      </c>
      <c r="B49" s="130" t="str">
        <f>_XLL.DECBIN(_XLL.HEXDEC(B45),C18)</f>
        <v>0101</v>
      </c>
      <c r="C49" s="134" t="str">
        <f>_XLL.DECBIN(_XLL.HEXDEC(C45),7)</f>
        <v>0000000</v>
      </c>
      <c r="D49" s="134" t="str">
        <f>_XLL.DECBIN(_XLL.HEXDEC(D45),C19)</f>
        <v>111111</v>
      </c>
      <c r="E49" s="134" t="str">
        <f>_XLL.DECBIN(0,2)</f>
        <v>00</v>
      </c>
      <c r="F49" s="134" t="str">
        <f>_XLL.DECBIN(_XLL.HEXDEC(F45)+1,C20)</f>
        <v>000110001</v>
      </c>
      <c r="G49" s="135" t="e">
        <f>_XLL.DECBIN(_XLL.HEXDEC(G45)+1,C21)</f>
        <v>#NUM!</v>
      </c>
      <c r="I49" s="26"/>
      <c r="K49" s="26"/>
      <c r="L49" s="9" t="s">
        <v>81</v>
      </c>
      <c r="Q49" s="9" t="s">
        <v>82</v>
      </c>
    </row>
    <row r="50" spans="1:17" s="9" customFormat="1" ht="26.25" hidden="1" thickBot="1">
      <c r="A50" s="137" t="s">
        <v>61</v>
      </c>
      <c r="B50" s="138" t="e">
        <f>CONCATENATE(Q51,Q52,Q53,Q54,Q55,Q56,Q57,Q58)</f>
        <v>#NUM!</v>
      </c>
      <c r="C50" s="136"/>
      <c r="D50" s="114"/>
      <c r="E50" s="114"/>
      <c r="F50" s="114"/>
      <c r="G50" s="114"/>
      <c r="J50" s="26"/>
      <c r="L50" s="9" t="str">
        <f>CONCATENATE(B46,C46,D46,E46,F46,G46)</f>
        <v>01010000000111111000001100001111</v>
      </c>
      <c r="P50"/>
      <c r="Q50" s="9" t="e">
        <f>CONCATENATE(B49,C49,D49,E49,F49,G49)</f>
        <v>#NUM!</v>
      </c>
    </row>
    <row r="51" spans="10:17" s="9" customFormat="1" ht="12.75">
      <c r="J51" s="26"/>
      <c r="L51" s="9" t="str">
        <f>_XLL.BINHEX(RIGHT((LEFT(L50,4)),4))</f>
        <v>5</v>
      </c>
      <c r="P51"/>
      <c r="Q51" s="9" t="e">
        <f>_XLL.BINHEX(RIGHT((LEFT(Q50,4)),4))</f>
        <v>#NUM!</v>
      </c>
    </row>
    <row r="52" spans="1:18" s="9" customFormat="1" ht="18">
      <c r="A52" s="54" t="s">
        <v>14</v>
      </c>
      <c r="L52" s="9" t="str">
        <f>_XLL.BINHEX(RIGHT((LEFT(L50,8)),4))</f>
        <v>0</v>
      </c>
      <c r="P52"/>
      <c r="Q52" s="9" t="e">
        <f>_XLL.BINHEX(RIGHT((LEFT(Q50,8)),4))</f>
        <v>#NUM!</v>
      </c>
      <c r="R52"/>
    </row>
    <row r="53" spans="1:18" s="9" customFormat="1" ht="12.75">
      <c r="A53" s="55" t="s">
        <v>83</v>
      </c>
      <c r="B53" s="55"/>
      <c r="C53" s="26"/>
      <c r="J53" s="26"/>
      <c r="L53" s="9" t="str">
        <f>_XLL.BINHEX(RIGHT((LEFT(L50,12)),4))</f>
        <v>1</v>
      </c>
      <c r="P53"/>
      <c r="Q53" s="9" t="e">
        <f>_XLL.BINHEX(RIGHT((LEFT(Q50,12)),4))</f>
        <v>#NUM!</v>
      </c>
      <c r="R53"/>
    </row>
    <row r="54" spans="1:18" s="9" customFormat="1" ht="12.75">
      <c r="A54" s="56" t="s">
        <v>62</v>
      </c>
      <c r="B54" s="26"/>
      <c r="C54" s="26"/>
      <c r="I54"/>
      <c r="J54" s="26"/>
      <c r="L54" s="9" t="str">
        <f>_XLL.BINHEX(RIGHT((LEFT(L50,16)),4))</f>
        <v>F</v>
      </c>
      <c r="P54"/>
      <c r="Q54" s="9" t="e">
        <f>_XLL.BINHEX(RIGHT((LEFT(Q50,16)),4))</f>
        <v>#NUM!</v>
      </c>
      <c r="R54"/>
    </row>
    <row r="55" spans="1:18" s="9" customFormat="1" ht="12.75">
      <c r="A55" s="56"/>
      <c r="B55" s="26"/>
      <c r="C55" s="26"/>
      <c r="I55"/>
      <c r="J55" s="26"/>
      <c r="L55" s="9" t="str">
        <f>_XLL.BINHEX(RIGHT((LEFT(L50,20)),4))</f>
        <v>8</v>
      </c>
      <c r="N55" s="26"/>
      <c r="P55"/>
      <c r="Q55" s="9" t="e">
        <f>_XLL.BINHEX(RIGHT((LEFT(Q50,20)),4))</f>
        <v>#NUM!</v>
      </c>
      <c r="R55"/>
    </row>
    <row r="56" spans="12:17" ht="12.75">
      <c r="L56" s="9" t="str">
        <f>_XLL.BINHEX(RIGHT((LEFT(L50,24)),4))</f>
        <v>3</v>
      </c>
      <c r="M56" s="9"/>
      <c r="N56" s="9"/>
      <c r="O56" s="9"/>
      <c r="Q56" s="9" t="e">
        <f>_XLL.BINHEX(RIGHT((LEFT(Q50,24)),4))</f>
        <v>#NUM!</v>
      </c>
    </row>
    <row r="57" spans="12:17" ht="12.75">
      <c r="L57" s="9" t="str">
        <f>_XLL.BINHEX(RIGHT((LEFT(L50,28)),4))</f>
        <v>0</v>
      </c>
      <c r="M57" s="9"/>
      <c r="N57" s="9"/>
      <c r="O57" s="9"/>
      <c r="Q57" s="9" t="e">
        <f>_XLL.BINHEX(RIGHT((LEFT(Q50,28)),4))</f>
        <v>#NUM!</v>
      </c>
    </row>
    <row r="58" spans="12:17" ht="12.75">
      <c r="L58" s="9" t="str">
        <f>_XLL.BINHEX(RIGHT((LEFT(L50,32)),4))</f>
        <v>F</v>
      </c>
      <c r="M58" s="9"/>
      <c r="N58" s="9"/>
      <c r="O58" s="9"/>
      <c r="Q58" s="9" t="e">
        <f>_XLL.BINHEX(RIGHT((LEFT(Q50,32)),4))</f>
        <v>#NUM!</v>
      </c>
    </row>
    <row r="59" spans="12:15" ht="12.75">
      <c r="L59" s="9"/>
      <c r="M59" s="9"/>
      <c r="N59" s="9"/>
      <c r="O59" s="9"/>
    </row>
    <row r="60" spans="7:15" ht="12.75">
      <c r="G60" s="57"/>
      <c r="L60" s="9"/>
      <c r="M60" s="9"/>
      <c r="N60" s="9"/>
      <c r="O60" s="9"/>
    </row>
    <row r="61" spans="7:15" ht="12.75">
      <c r="G61" s="57"/>
      <c r="L61" s="9"/>
      <c r="M61" s="9"/>
      <c r="N61" s="9"/>
      <c r="O61" s="9"/>
    </row>
    <row r="62" spans="14:15" ht="12.75">
      <c r="N62" s="9"/>
      <c r="O62" s="9"/>
    </row>
    <row r="63" spans="14:15" ht="12.75">
      <c r="N63" s="9"/>
      <c r="O63" s="9"/>
    </row>
    <row r="64" spans="14:15" ht="12.75">
      <c r="N64" s="9"/>
      <c r="O64" s="9"/>
    </row>
    <row r="65" spans="14:15" ht="12.75">
      <c r="N65" s="9"/>
      <c r="O65" s="9"/>
    </row>
    <row r="66" spans="14:15" ht="12.75">
      <c r="N66" s="9"/>
      <c r="O66" s="9"/>
    </row>
    <row r="67" spans="14:15" ht="12.75">
      <c r="N67" s="9"/>
      <c r="O67" s="9"/>
    </row>
    <row r="68" ht="12.75">
      <c r="G68" s="9">
        <f>RIGHT((LEFT(G60,0)),4)</f>
      </c>
    </row>
  </sheetData>
  <sheetProtection/>
  <mergeCells count="6">
    <mergeCell ref="A5:A11"/>
    <mergeCell ref="B21:B22"/>
    <mergeCell ref="C21:C22"/>
    <mergeCell ref="G21:G22"/>
    <mergeCell ref="A18:A22"/>
    <mergeCell ref="A12:A17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="90" zoomScaleNormal="90" zoomScalePageLayoutView="0" workbookViewId="0" topLeftCell="A1">
      <selection activeCell="E5" sqref="E5"/>
    </sheetView>
  </sheetViews>
  <sheetFormatPr defaultColWidth="11.421875" defaultRowHeight="12.75"/>
  <cols>
    <col min="1" max="1" width="22.7109375" style="0" customWidth="1"/>
    <col min="2" max="2" width="22.8515625" style="0" customWidth="1"/>
    <col min="3" max="3" width="18.57421875" style="0" customWidth="1"/>
    <col min="4" max="4" width="24.421875" style="0" customWidth="1"/>
    <col min="5" max="5" width="21.00390625" style="9" customWidth="1"/>
    <col min="6" max="6" width="19.00390625" style="9" customWidth="1"/>
    <col min="7" max="7" width="21.28125" style="9" customWidth="1"/>
    <col min="8" max="8" width="44.00390625" style="0" customWidth="1"/>
    <col min="9" max="9" width="16.7109375" style="0" customWidth="1"/>
    <col min="10" max="10" width="34.00390625" style="25" customWidth="1"/>
    <col min="11" max="11" width="9.140625" style="0" customWidth="1"/>
    <col min="12" max="17" width="9.140625" style="0" hidden="1" customWidth="1"/>
    <col min="18" max="16384" width="9.140625" style="0" customWidth="1"/>
  </cols>
  <sheetData>
    <row r="1" spans="1:7" ht="26.25">
      <c r="A1" s="70" t="s">
        <v>89</v>
      </c>
      <c r="E1" s="71"/>
      <c r="F1" s="72"/>
      <c r="G1" s="72"/>
    </row>
    <row r="2" spans="1:7" ht="27" thickBot="1">
      <c r="A2" s="70"/>
      <c r="E2" s="32"/>
      <c r="F2" s="33"/>
      <c r="G2" s="33"/>
    </row>
    <row r="3" spans="1:8" s="5" customFormat="1" ht="26.25" thickTop="1">
      <c r="A3" s="73"/>
      <c r="B3" s="4" t="s">
        <v>58</v>
      </c>
      <c r="C3" s="11" t="s">
        <v>59</v>
      </c>
      <c r="D3" s="74" t="s">
        <v>12</v>
      </c>
      <c r="E3" s="75" t="s">
        <v>13</v>
      </c>
      <c r="F3" s="34" t="s">
        <v>2</v>
      </c>
      <c r="G3" s="62" t="s">
        <v>60</v>
      </c>
      <c r="H3" s="64" t="s">
        <v>56</v>
      </c>
    </row>
    <row r="4" spans="2:8" ht="13.5" thickBot="1">
      <c r="B4" s="14" t="s">
        <v>0</v>
      </c>
      <c r="D4" s="76" t="s">
        <v>0</v>
      </c>
      <c r="E4" s="77">
        <v>8</v>
      </c>
      <c r="F4" s="35" t="s">
        <v>1</v>
      </c>
      <c r="G4" s="63"/>
      <c r="H4" s="65"/>
    </row>
    <row r="5" spans="1:8" ht="12.75" customHeight="1">
      <c r="A5" s="147" t="s">
        <v>15</v>
      </c>
      <c r="B5" s="16" t="s">
        <v>16</v>
      </c>
      <c r="C5" s="17">
        <v>4</v>
      </c>
      <c r="D5" s="20" t="s">
        <v>5</v>
      </c>
      <c r="E5" s="58">
        <v>18</v>
      </c>
      <c r="F5" s="21" t="s">
        <v>1</v>
      </c>
      <c r="G5" s="20">
        <f aca="true" t="shared" si="0" ref="G5:G10">CEILING(((E5/$E$4)-1),1)</f>
        <v>2</v>
      </c>
      <c r="H5" s="65"/>
    </row>
    <row r="6" spans="1:8" ht="12.75">
      <c r="A6" s="148"/>
      <c r="B6" s="1" t="s">
        <v>17</v>
      </c>
      <c r="C6" s="2">
        <v>4</v>
      </c>
      <c r="D6" s="7" t="s">
        <v>6</v>
      </c>
      <c r="E6" s="59">
        <v>18</v>
      </c>
      <c r="F6" s="8" t="s">
        <v>1</v>
      </c>
      <c r="G6" s="7">
        <f t="shared" si="0"/>
        <v>2</v>
      </c>
      <c r="H6" s="65"/>
    </row>
    <row r="7" spans="1:8" ht="12.75">
      <c r="A7" s="148"/>
      <c r="B7" s="1" t="s">
        <v>18</v>
      </c>
      <c r="C7" s="2">
        <v>4</v>
      </c>
      <c r="D7" s="7" t="s">
        <v>8</v>
      </c>
      <c r="E7" s="59">
        <v>15</v>
      </c>
      <c r="F7" s="8" t="s">
        <v>1</v>
      </c>
      <c r="G7" s="7">
        <f t="shared" si="0"/>
        <v>1</v>
      </c>
      <c r="H7" s="65"/>
    </row>
    <row r="8" spans="1:8" ht="12.75">
      <c r="A8" s="148"/>
      <c r="B8" s="1" t="s">
        <v>19</v>
      </c>
      <c r="C8" s="2">
        <v>5</v>
      </c>
      <c r="D8" s="7" t="s">
        <v>35</v>
      </c>
      <c r="E8" s="59">
        <v>42</v>
      </c>
      <c r="F8" s="8" t="s">
        <v>1</v>
      </c>
      <c r="G8" s="7">
        <f t="shared" si="0"/>
        <v>5</v>
      </c>
      <c r="H8" s="65" t="s">
        <v>104</v>
      </c>
    </row>
    <row r="9" spans="1:8" ht="12.75">
      <c r="A9" s="148"/>
      <c r="B9" s="1" t="s">
        <v>20</v>
      </c>
      <c r="C9" s="2">
        <v>6</v>
      </c>
      <c r="D9" s="7" t="s">
        <v>4</v>
      </c>
      <c r="E9" s="59">
        <v>60</v>
      </c>
      <c r="F9" s="8" t="s">
        <v>1</v>
      </c>
      <c r="G9" s="7">
        <f t="shared" si="0"/>
        <v>7</v>
      </c>
      <c r="H9" s="65"/>
    </row>
    <row r="10" spans="1:8" ht="12.75">
      <c r="A10" s="148"/>
      <c r="B10" s="1" t="s">
        <v>21</v>
      </c>
      <c r="C10" s="2">
        <v>3</v>
      </c>
      <c r="D10" s="7" t="s">
        <v>7</v>
      </c>
      <c r="E10" s="59">
        <v>12</v>
      </c>
      <c r="F10" s="8" t="s">
        <v>1</v>
      </c>
      <c r="G10" s="7">
        <f t="shared" si="0"/>
        <v>1</v>
      </c>
      <c r="H10" s="65"/>
    </row>
    <row r="11" spans="1:8" ht="13.5" thickBot="1">
      <c r="A11" s="149"/>
      <c r="B11" s="18" t="s">
        <v>22</v>
      </c>
      <c r="C11" s="19">
        <v>3</v>
      </c>
      <c r="D11" s="29" t="s">
        <v>11</v>
      </c>
      <c r="E11" s="60">
        <v>1</v>
      </c>
      <c r="F11" s="35" t="s">
        <v>0</v>
      </c>
      <c r="G11" s="78">
        <f>E11-1</f>
        <v>0</v>
      </c>
      <c r="H11" s="65"/>
    </row>
    <row r="12" spans="1:15" s="9" customFormat="1" ht="12.75">
      <c r="A12" s="144" t="s">
        <v>23</v>
      </c>
      <c r="B12" s="36" t="s">
        <v>24</v>
      </c>
      <c r="C12" s="37">
        <v>3</v>
      </c>
      <c r="D12" s="38" t="s">
        <v>10</v>
      </c>
      <c r="E12" s="58">
        <v>1</v>
      </c>
      <c r="F12" s="21" t="s">
        <v>0</v>
      </c>
      <c r="G12" s="69">
        <f>E12-1</f>
        <v>0</v>
      </c>
      <c r="H12" s="66" t="s">
        <v>103</v>
      </c>
      <c r="J12" s="26"/>
      <c r="L12"/>
      <c r="M12"/>
      <c r="N12"/>
      <c r="O12"/>
    </row>
    <row r="13" spans="1:15" s="9" customFormat="1" ht="12.75">
      <c r="A13" s="145"/>
      <c r="B13" s="6"/>
      <c r="C13" s="13"/>
      <c r="D13" s="7"/>
      <c r="E13" s="59"/>
      <c r="F13" s="8"/>
      <c r="G13" s="7"/>
      <c r="H13" s="66"/>
      <c r="J13" s="26"/>
      <c r="L13"/>
      <c r="M13"/>
      <c r="N13"/>
      <c r="O13"/>
    </row>
    <row r="14" spans="1:8" ht="12.75">
      <c r="A14" s="145"/>
      <c r="B14" s="1" t="s">
        <v>26</v>
      </c>
      <c r="C14" s="12">
        <v>9</v>
      </c>
      <c r="D14" s="3" t="s">
        <v>92</v>
      </c>
      <c r="E14" s="59">
        <v>112.5</v>
      </c>
      <c r="F14" s="8" t="s">
        <v>1</v>
      </c>
      <c r="G14" s="7">
        <f>CEILING(((E14/$E$4)-1),1)</f>
        <v>14</v>
      </c>
      <c r="H14" s="65"/>
    </row>
    <row r="15" spans="1:8" ht="12.75">
      <c r="A15" s="145"/>
      <c r="B15" s="14" t="s">
        <v>27</v>
      </c>
      <c r="C15" s="27">
        <v>10</v>
      </c>
      <c r="D15" s="15" t="s">
        <v>92</v>
      </c>
      <c r="E15" s="129">
        <f>E14</f>
        <v>112.5</v>
      </c>
      <c r="F15" s="8" t="s">
        <v>1</v>
      </c>
      <c r="G15" s="7">
        <f>CEILING(((E15/$E$4)-1),1)</f>
        <v>14</v>
      </c>
      <c r="H15" s="65" t="s">
        <v>93</v>
      </c>
    </row>
    <row r="16" spans="1:8" ht="12.75">
      <c r="A16" s="145"/>
      <c r="B16" s="14"/>
      <c r="C16" s="27"/>
      <c r="D16" s="15"/>
      <c r="E16" s="59"/>
      <c r="F16" s="8"/>
      <c r="G16" s="7"/>
      <c r="H16" s="65"/>
    </row>
    <row r="17" spans="1:8" ht="13.5" thickBot="1">
      <c r="A17" s="146"/>
      <c r="B17" s="18" t="s">
        <v>29</v>
      </c>
      <c r="C17" s="123">
        <v>3</v>
      </c>
      <c r="D17" s="124" t="s">
        <v>9</v>
      </c>
      <c r="E17" s="61">
        <v>1</v>
      </c>
      <c r="F17" s="31" t="s">
        <v>0</v>
      </c>
      <c r="G17" s="78">
        <f>E17-1</f>
        <v>0</v>
      </c>
      <c r="H17" s="65"/>
    </row>
    <row r="18" spans="1:8" ht="12.75">
      <c r="A18" s="144" t="s">
        <v>32</v>
      </c>
      <c r="B18" s="36" t="s">
        <v>33</v>
      </c>
      <c r="C18" s="39">
        <v>9</v>
      </c>
      <c r="D18" s="120" t="s">
        <v>3</v>
      </c>
      <c r="E18" s="121">
        <v>72</v>
      </c>
      <c r="F18" s="39" t="s">
        <v>1</v>
      </c>
      <c r="G18" s="122">
        <f>CEILING(((E18/$E$4)-1),1)</f>
        <v>8</v>
      </c>
      <c r="H18" s="65"/>
    </row>
    <row r="19" spans="1:8" ht="26.25" customHeight="1">
      <c r="A19" s="152"/>
      <c r="B19" s="150" t="s">
        <v>34</v>
      </c>
      <c r="C19" s="154">
        <v>4</v>
      </c>
      <c r="D19" s="87" t="s">
        <v>36</v>
      </c>
      <c r="E19" s="68">
        <v>7.8</v>
      </c>
      <c r="F19" s="40" t="s">
        <v>37</v>
      </c>
      <c r="G19" s="142">
        <f>FLOOR((E20/(E19*1000)-1),1)</f>
        <v>7</v>
      </c>
      <c r="H19" s="65"/>
    </row>
    <row r="20" spans="1:8" ht="30" customHeight="1" thickBot="1">
      <c r="A20" s="153"/>
      <c r="B20" s="151"/>
      <c r="C20" s="155"/>
      <c r="D20" s="88" t="s">
        <v>38</v>
      </c>
      <c r="E20" s="89">
        <v>70000</v>
      </c>
      <c r="F20" s="31" t="s">
        <v>1</v>
      </c>
      <c r="G20" s="143"/>
      <c r="H20" s="67"/>
    </row>
    <row r="21" spans="1:8" ht="13.5" thickTop="1">
      <c r="A21" s="90"/>
      <c r="B21" s="126"/>
      <c r="C21" s="28"/>
      <c r="D21" s="28"/>
      <c r="E21" s="30"/>
      <c r="F21" s="30"/>
      <c r="G21" s="30"/>
      <c r="H21" s="28"/>
    </row>
    <row r="22" spans="1:8" ht="24" customHeight="1">
      <c r="A22" s="90"/>
      <c r="B22" s="28"/>
      <c r="C22" s="28"/>
      <c r="D22" s="28"/>
      <c r="E22" s="30"/>
      <c r="F22" s="30"/>
      <c r="G22" s="30"/>
      <c r="H22" s="28"/>
    </row>
    <row r="23" spans="1:17" ht="24" customHeight="1" thickBot="1">
      <c r="A23" s="127" t="s">
        <v>15</v>
      </c>
      <c r="B23" s="110"/>
      <c r="C23" s="125"/>
      <c r="D23" s="125"/>
      <c r="E23" s="125"/>
      <c r="F23" s="125"/>
      <c r="G23" s="125"/>
      <c r="H23" s="125"/>
      <c r="I23" s="125"/>
      <c r="L23" t="s">
        <v>72</v>
      </c>
      <c r="Q23" t="s">
        <v>73</v>
      </c>
    </row>
    <row r="24" spans="1:18" ht="28.5" customHeight="1" thickTop="1">
      <c r="A24" s="9"/>
      <c r="B24" s="95" t="s">
        <v>39</v>
      </c>
      <c r="C24" s="96" t="s">
        <v>40</v>
      </c>
      <c r="D24" s="96" t="s">
        <v>41</v>
      </c>
      <c r="E24" s="96" t="s">
        <v>42</v>
      </c>
      <c r="F24" s="96" t="s">
        <v>43</v>
      </c>
      <c r="G24" s="96" t="s">
        <v>44</v>
      </c>
      <c r="H24" s="96" t="s">
        <v>45</v>
      </c>
      <c r="I24" s="97" t="s">
        <v>46</v>
      </c>
      <c r="L24" t="str">
        <f>CONCATENATE(B26,C26,D26,E26,F26,G26,H26,I26,)</f>
        <v>00000100010000100101000111001000</v>
      </c>
      <c r="P24" s="9"/>
      <c r="Q24" s="9" t="str">
        <f>CONCATENATE(B29,C29,D29,E29,F29,G29,H29,I29)</f>
        <v>00000110011001000110001000010001</v>
      </c>
      <c r="R24" s="9"/>
    </row>
    <row r="25" spans="1:18" ht="12.75">
      <c r="A25" s="98" t="s">
        <v>71</v>
      </c>
      <c r="B25" s="23">
        <v>0</v>
      </c>
      <c r="C25" s="22" t="str">
        <f>_XLL.DECHEX(G5)</f>
        <v>2</v>
      </c>
      <c r="D25" s="22" t="str">
        <f>_XLL.DECHEX(G6)</f>
        <v>2</v>
      </c>
      <c r="E25" s="22" t="str">
        <f>_XLL.DECHEX(G7)</f>
        <v>1</v>
      </c>
      <c r="F25" s="22" t="str">
        <f>_XLL.DECHEX(G8)</f>
        <v>5</v>
      </c>
      <c r="G25" s="22" t="str">
        <f>_XLL.DECHEX(G9)</f>
        <v>7</v>
      </c>
      <c r="H25" s="22" t="str">
        <f>_XLL.DECHEX(G10)</f>
        <v>1</v>
      </c>
      <c r="I25" s="24" t="str">
        <f>_XLL.DECHEX(G11)</f>
        <v>0</v>
      </c>
      <c r="L25" t="str">
        <f>_XLL.BINHEX(RIGHT((LEFT(L24,4)),4))</f>
        <v>0</v>
      </c>
      <c r="M25" s="9"/>
      <c r="P25" s="9"/>
      <c r="Q25" t="str">
        <f>_XLL.BINHEX(RIGHT((LEFT(Q24,4)),4))</f>
        <v>0</v>
      </c>
      <c r="R25" s="9"/>
    </row>
    <row r="26" spans="1:18" ht="13.5" thickBot="1">
      <c r="A26" s="99" t="s">
        <v>74</v>
      </c>
      <c r="B26" s="43" t="str">
        <f>_XLL.HEXBIN(B25,3)</f>
        <v>000</v>
      </c>
      <c r="C26" s="44" t="str">
        <f>_XLL.HEXBIN(C25,C5)</f>
        <v>0010</v>
      </c>
      <c r="D26" s="44" t="str">
        <f>_XLL.HEXBIN(D25,C6)</f>
        <v>0010</v>
      </c>
      <c r="E26" s="44" t="str">
        <f>_XLL.HEXBIN(E25,C7)</f>
        <v>0001</v>
      </c>
      <c r="F26" s="44" t="str">
        <f>_XLL.HEXBIN(F25,C8)</f>
        <v>00101</v>
      </c>
      <c r="G26" s="44" t="str">
        <f>_XLL.HEXBIN(G25,C9)</f>
        <v>000111</v>
      </c>
      <c r="H26" s="44" t="str">
        <f>_XLL.HEXBIN(H25,C10)</f>
        <v>001</v>
      </c>
      <c r="I26" s="45" t="str">
        <f>_XLL.HEXBIN(I25,C11)</f>
        <v>000</v>
      </c>
      <c r="L26" t="str">
        <f>_XLL.BINHEX(RIGHT((LEFT(L24,8)),4))</f>
        <v>4</v>
      </c>
      <c r="M26" s="9"/>
      <c r="N26" s="9"/>
      <c r="O26" s="9"/>
      <c r="P26" s="9"/>
      <c r="Q26" t="str">
        <f>_XLL.BINHEX(RIGHT((LEFT(Q24,8)),4))</f>
        <v>6</v>
      </c>
      <c r="R26" s="9"/>
    </row>
    <row r="27" spans="1:18" ht="26.25" thickBot="1">
      <c r="A27" s="100" t="s">
        <v>57</v>
      </c>
      <c r="B27" s="101" t="str">
        <f>CONCATENATE(L25,L26,L27,L28,L29,L30,L31,L32)</f>
        <v>044251C8</v>
      </c>
      <c r="C27" s="9"/>
      <c r="D27" s="9"/>
      <c r="H27" s="9"/>
      <c r="I27" s="9"/>
      <c r="L27" t="str">
        <f>_XLL.BINHEX(RIGHT((LEFT(L24,12)),4))</f>
        <v>4</v>
      </c>
      <c r="M27" s="9"/>
      <c r="N27" s="9"/>
      <c r="O27" s="9"/>
      <c r="P27" s="9"/>
      <c r="Q27" t="str">
        <f>_XLL.BINHEX(RIGHT((LEFT(Q24,12)),4))</f>
        <v>6</v>
      </c>
      <c r="R27" s="9"/>
    </row>
    <row r="28" spans="2:17" s="9" customFormat="1" ht="12.75">
      <c r="B28" s="102"/>
      <c r="C28" s="69"/>
      <c r="J28" s="41"/>
      <c r="K28" s="26"/>
      <c r="L28" t="str">
        <f>_XLL.BINHEX(RIGHT((LEFT(L24,16)),4))</f>
        <v>2</v>
      </c>
      <c r="Q28" t="str">
        <f>_XLL.BINHEX(RIGHT((LEFT(Q24,16)),4))</f>
        <v>4</v>
      </c>
    </row>
    <row r="29" spans="1:17" s="9" customFormat="1" ht="26.25" hidden="1" thickBot="1">
      <c r="A29" s="103" t="s">
        <v>75</v>
      </c>
      <c r="B29" s="104" t="str">
        <f>_XLL.HEXBIN(B25,3)</f>
        <v>000</v>
      </c>
      <c r="C29" s="105" t="str">
        <f>_XLL.DECBIN(_XLL.HEXDEC(C25)+1,C5)</f>
        <v>0011</v>
      </c>
      <c r="D29" s="105" t="str">
        <f>_XLL.DECBIN(_XLL.HEXDEC(D25)+1,C6)</f>
        <v>0011</v>
      </c>
      <c r="E29" s="105" t="str">
        <f>_XLL.DECBIN(_XLL.HEXDEC(E25)+1,C7)</f>
        <v>0010</v>
      </c>
      <c r="F29" s="105" t="str">
        <f>_XLL.DECBIN(_XLL.HEXDEC(F25)+1,C8)</f>
        <v>00110</v>
      </c>
      <c r="G29" s="105" t="str">
        <f>_XLL.DECBIN(_XLL.HEXDEC(G25)+1,C9)</f>
        <v>001000</v>
      </c>
      <c r="H29" s="105" t="str">
        <f>_XLL.DECBIN(_XLL.HEXDEC(H25)+1,C10)</f>
        <v>010</v>
      </c>
      <c r="I29" s="106" t="str">
        <f>_XLL.DECBIN(_XLL.HEXDEC(I25)+1,C11)</f>
        <v>001</v>
      </c>
      <c r="J29" s="42"/>
      <c r="K29" s="26"/>
      <c r="L29" t="str">
        <f>_XLL.BINHEX(RIGHT((LEFT(L24,20)),4))</f>
        <v>5</v>
      </c>
      <c r="N29"/>
      <c r="O29"/>
      <c r="Q29" t="str">
        <f>_XLL.BINHEX(RIGHT((LEFT(Q24,20)),4))</f>
        <v>6</v>
      </c>
    </row>
    <row r="30" spans="1:17" s="9" customFormat="1" ht="26.25" hidden="1" thickBot="1">
      <c r="A30" s="107" t="s">
        <v>61</v>
      </c>
      <c r="B30" s="108" t="str">
        <f>CONCATENATE(Q25,Q26,Q27,Q28,Q29,Q30,Q31,Q32)</f>
        <v>06646211</v>
      </c>
      <c r="J30" s="10"/>
      <c r="K30" s="26"/>
      <c r="L30" t="str">
        <f>_XLL.BINHEX(RIGHT((LEFT(L24,24)),4))</f>
        <v>1</v>
      </c>
      <c r="N30"/>
      <c r="O30"/>
      <c r="Q30" t="str">
        <f>_XLL.BINHEX(RIGHT((LEFT(Q24,24)),4))</f>
        <v>2</v>
      </c>
    </row>
    <row r="31" spans="1:17" s="9" customFormat="1" ht="13.5" thickBot="1">
      <c r="A31" s="109"/>
      <c r="B31" s="109"/>
      <c r="C31" s="109"/>
      <c r="D31" s="109"/>
      <c r="E31" s="109"/>
      <c r="F31" s="109"/>
      <c r="G31" s="109"/>
      <c r="H31" s="109"/>
      <c r="J31" s="10"/>
      <c r="K31" s="26"/>
      <c r="L31" t="str">
        <f>_XLL.BINHEX(RIGHT((LEFT(L24,28)),4))</f>
        <v>C</v>
      </c>
      <c r="N31"/>
      <c r="O31"/>
      <c r="Q31" t="str">
        <f>_XLL.BINHEX(RIGHT((LEFT(Q24,28)),4))</f>
        <v>1</v>
      </c>
    </row>
    <row r="32" spans="1:17" s="9" customFormat="1" ht="13.5" thickBot="1">
      <c r="A32" s="91" t="s">
        <v>23</v>
      </c>
      <c r="B32" s="110"/>
      <c r="C32" s="93"/>
      <c r="D32" s="93"/>
      <c r="E32" s="93"/>
      <c r="F32" s="93"/>
      <c r="G32" s="93"/>
      <c r="H32" s="94"/>
      <c r="I32" s="46"/>
      <c r="J32" s="10"/>
      <c r="K32" s="26"/>
      <c r="L32" t="str">
        <f>_XLL.BINHEX(RIGHT((LEFT(L24,32)),4))</f>
        <v>8</v>
      </c>
      <c r="N32"/>
      <c r="O32"/>
      <c r="Q32" t="str">
        <f>_XLL.BINHEX(RIGHT((LEFT(Q24,32)),4))</f>
        <v>1</v>
      </c>
    </row>
    <row r="33" spans="2:15" s="9" customFormat="1" ht="13.5" thickTop="1">
      <c r="B33" s="111" t="s">
        <v>47</v>
      </c>
      <c r="C33" s="112" t="s">
        <v>48</v>
      </c>
      <c r="D33" s="112" t="s">
        <v>49</v>
      </c>
      <c r="E33" s="112" t="s">
        <v>50</v>
      </c>
      <c r="F33" s="112" t="s">
        <v>51</v>
      </c>
      <c r="G33" s="112" t="s">
        <v>52</v>
      </c>
      <c r="H33" s="113" t="s">
        <v>53</v>
      </c>
      <c r="I33" s="48"/>
      <c r="K33" s="26"/>
      <c r="M33"/>
      <c r="N33"/>
      <c r="O33"/>
    </row>
    <row r="34" spans="1:17" s="9" customFormat="1" ht="12.75">
      <c r="A34" s="98" t="s">
        <v>71</v>
      </c>
      <c r="B34" s="23">
        <v>0</v>
      </c>
      <c r="C34" s="22" t="str">
        <f>_XLL.DECHEX(G12)</f>
        <v>0</v>
      </c>
      <c r="D34" s="22" t="s">
        <v>91</v>
      </c>
      <c r="E34" s="22" t="str">
        <f>_XLL.DECHEX(G14)</f>
        <v>E</v>
      </c>
      <c r="F34" s="22" t="str">
        <f>_XLL.DECHEX(G15)</f>
        <v>E</v>
      </c>
      <c r="G34" s="22" t="s">
        <v>91</v>
      </c>
      <c r="H34" s="24" t="str">
        <f>_XLL.DECHEX(G17)</f>
        <v>0</v>
      </c>
      <c r="I34" s="50"/>
      <c r="K34" s="26"/>
      <c r="L34" s="9" t="s">
        <v>76</v>
      </c>
      <c r="N34"/>
      <c r="O34"/>
      <c r="P34"/>
      <c r="Q34" s="9" t="s">
        <v>77</v>
      </c>
    </row>
    <row r="35" spans="1:17" s="9" customFormat="1" ht="13.5" thickBot="1">
      <c r="A35" s="9" t="s">
        <v>74</v>
      </c>
      <c r="B35" s="43">
        <v>0</v>
      </c>
      <c r="C35" s="44" t="str">
        <f>_XLL.HEXBIN(C34,C12)</f>
        <v>000</v>
      </c>
      <c r="D35" s="44" t="str">
        <f>_XLL.HEXBIN(0,3)</f>
        <v>000</v>
      </c>
      <c r="E35" s="44" t="str">
        <f>_XLL.HEXBIN(E34,C14)</f>
        <v>000001110</v>
      </c>
      <c r="F35" s="44" t="str">
        <f>_XLL.HEXBIN(F34,C15)</f>
        <v>0000001110</v>
      </c>
      <c r="G35" s="44" t="str">
        <f>_XLL.HEXBIN(0,3)</f>
        <v>000</v>
      </c>
      <c r="H35" s="45" t="str">
        <f>_XLL.HEXBIN(H34,C17)</f>
        <v>000</v>
      </c>
      <c r="I35" s="51"/>
      <c r="K35" s="26"/>
      <c r="L35" s="9" t="str">
        <f>CONCATENATE(B35,C35,D35,E35,F35,G35,H35)</f>
        <v>00000000000011100000001110000000</v>
      </c>
      <c r="M35"/>
      <c r="N35"/>
      <c r="O35"/>
      <c r="Q35" s="9" t="str">
        <f>CONCATENATE(B38,C38,D38,E38,F38,G38,H38)</f>
        <v>00010000000011110000001110000001</v>
      </c>
    </row>
    <row r="36" spans="1:17" s="9" customFormat="1" ht="26.25" thickBot="1">
      <c r="A36" s="103" t="s">
        <v>57</v>
      </c>
      <c r="B36" s="101" t="str">
        <f>CONCATENATE(L36,L37,L38,L39,L40,L41,L42,L43)</f>
        <v>000E0380</v>
      </c>
      <c r="K36" s="26"/>
      <c r="L36" s="9" t="str">
        <f>_XLL.BINHEX(RIGHT((LEFT(L35,4)),4))</f>
        <v>0</v>
      </c>
      <c r="N36"/>
      <c r="O36"/>
      <c r="Q36" t="str">
        <f>_XLL.BINHEX(RIGHT((LEFT(Q35,4)),4))</f>
        <v>1</v>
      </c>
    </row>
    <row r="37" spans="1:17" s="9" customFormat="1" ht="12.75">
      <c r="A37" s="30"/>
      <c r="B37" s="114"/>
      <c r="J37" s="47"/>
      <c r="K37" s="26"/>
      <c r="L37" s="9" t="str">
        <f>_XLL.BINHEX(RIGHT((LEFT(L35,8)),4))</f>
        <v>0</v>
      </c>
      <c r="N37"/>
      <c r="O37"/>
      <c r="Q37" t="str">
        <f>_XLL.BINHEX(RIGHT((LEFT(Q35,8)),4))</f>
        <v>0</v>
      </c>
    </row>
    <row r="38" spans="1:17" s="9" customFormat="1" ht="26.25" hidden="1" thickBot="1">
      <c r="A38" s="107" t="s">
        <v>75</v>
      </c>
      <c r="B38" s="115" t="str">
        <f>_XLL.HEXBIN(B34,1)</f>
        <v>0</v>
      </c>
      <c r="C38" s="105" t="str">
        <f>_XLL.DECBIN(_XLL.HEXDEC(C34)+1,C12)</f>
        <v>001</v>
      </c>
      <c r="D38" s="105" t="str">
        <f>D35</f>
        <v>000</v>
      </c>
      <c r="E38" s="105" t="str">
        <f>_XLL.DECBIN(_XLL.HEXDEC(E34)+1,C14)</f>
        <v>000001111</v>
      </c>
      <c r="F38" s="105" t="str">
        <f>_XLL.DECBIN(_XLL.HEXDEC(F34),C15)</f>
        <v>0000001110</v>
      </c>
      <c r="G38" s="105" t="str">
        <f>G35</f>
        <v>000</v>
      </c>
      <c r="H38" s="106" t="str">
        <f>_XLL.DECBIN(_XLL.HEXDEC(H34)+1,C17)</f>
        <v>001</v>
      </c>
      <c r="J38" s="49"/>
      <c r="K38" s="26"/>
      <c r="L38" s="9" t="str">
        <f>_XLL.BINHEX(RIGHT((LEFT(L35,12)),4))</f>
        <v>0</v>
      </c>
      <c r="N38"/>
      <c r="O38"/>
      <c r="Q38" t="str">
        <f>_XLL.BINHEX(RIGHT((LEFT(Q35,12)),4))</f>
        <v>0</v>
      </c>
    </row>
    <row r="39" spans="1:17" s="9" customFormat="1" ht="26.25" hidden="1" thickBot="1">
      <c r="A39" s="107" t="s">
        <v>61</v>
      </c>
      <c r="B39" s="108" t="str">
        <f>CONCATENATE(Q36,Q37,Q38,Q39,Q40,Q41,Q42,Q43)</f>
        <v>100F0381</v>
      </c>
      <c r="J39" s="10"/>
      <c r="K39" s="26"/>
      <c r="L39" s="9" t="str">
        <f>_XLL.BINHEX(RIGHT((LEFT(L35,16)),4))</f>
        <v>E</v>
      </c>
      <c r="N39"/>
      <c r="O39"/>
      <c r="Q39" t="str">
        <f>_XLL.BINHEX(RIGHT((LEFT(Q35,16)),4))</f>
        <v>F</v>
      </c>
    </row>
    <row r="40" spans="1:17" s="9" customFormat="1" ht="13.5" thickBot="1">
      <c r="A40" s="109"/>
      <c r="B40" s="109"/>
      <c r="C40" s="109"/>
      <c r="D40" s="109"/>
      <c r="E40" s="109"/>
      <c r="F40" s="109"/>
      <c r="G40" s="109"/>
      <c r="H40" s="30"/>
      <c r="I40" s="26"/>
      <c r="J40" s="10"/>
      <c r="K40" s="26"/>
      <c r="L40" s="9" t="str">
        <f>_XLL.BINHEX(RIGHT((LEFT(L35,20)),4))</f>
        <v>0</v>
      </c>
      <c r="Q40" t="str">
        <f>_XLL.BINHEX(RIGHT((LEFT(Q35,20)),4))</f>
        <v>0</v>
      </c>
    </row>
    <row r="41" spans="1:17" s="9" customFormat="1" ht="13.5" thickBot="1">
      <c r="A41" s="91" t="s">
        <v>32</v>
      </c>
      <c r="B41" s="110"/>
      <c r="C41" s="93"/>
      <c r="D41" s="93"/>
      <c r="E41" s="93"/>
      <c r="F41" s="93"/>
      <c r="G41" s="94"/>
      <c r="H41" s="47"/>
      <c r="I41" s="47"/>
      <c r="K41" s="26"/>
      <c r="L41" s="9" t="str">
        <f>_XLL.BINHEX(RIGHT((LEFT(L35,24)),4))</f>
        <v>3</v>
      </c>
      <c r="Q41" t="str">
        <f>_XLL.BINHEX(RIGHT((LEFT(Q35,24)),4))</f>
        <v>3</v>
      </c>
    </row>
    <row r="42" spans="2:17" s="9" customFormat="1" ht="13.5" thickTop="1">
      <c r="B42" s="128" t="s">
        <v>66</v>
      </c>
      <c r="C42" s="112" t="s">
        <v>78</v>
      </c>
      <c r="D42" s="112" t="s">
        <v>79</v>
      </c>
      <c r="E42" s="112" t="s">
        <v>80</v>
      </c>
      <c r="F42" s="112" t="s">
        <v>54</v>
      </c>
      <c r="G42" s="113" t="s">
        <v>55</v>
      </c>
      <c r="I42" s="49"/>
      <c r="J42" s="26"/>
      <c r="K42" s="26"/>
      <c r="L42" s="9" t="str">
        <f>_XLL.BINHEX(RIGHT((LEFT(L35,28)),4))</f>
        <v>8</v>
      </c>
      <c r="Q42" t="str">
        <f>_XLL.BINHEX(RIGHT((LEFT(Q35,28)),4))</f>
        <v>8</v>
      </c>
    </row>
    <row r="43" spans="1:17" s="9" customFormat="1" ht="12.75">
      <c r="A43" s="98" t="s">
        <v>71</v>
      </c>
      <c r="B43" s="13" t="s">
        <v>91</v>
      </c>
      <c r="C43" s="22">
        <v>0</v>
      </c>
      <c r="D43" s="22" t="s">
        <v>91</v>
      </c>
      <c r="E43" s="22">
        <v>0</v>
      </c>
      <c r="F43" s="22" t="str">
        <f>_XLL.DECHEX(G18)</f>
        <v>8</v>
      </c>
      <c r="G43" s="24" t="str">
        <f>_XLL.DECHEX(G19)</f>
        <v>7</v>
      </c>
      <c r="I43" s="10"/>
      <c r="J43" s="47"/>
      <c r="K43" s="47"/>
      <c r="L43" s="9" t="str">
        <f>_XLL.BINHEX(RIGHT((LEFT(L35,32)),4))</f>
        <v>0</v>
      </c>
      <c r="Q43" t="str">
        <f>_XLL.BINHEX(RIGHT((LEFT(Q35,32)),4))</f>
        <v>1</v>
      </c>
    </row>
    <row r="44" spans="1:13" s="9" customFormat="1" ht="13.5" thickBot="1">
      <c r="A44" s="116" t="s">
        <v>74</v>
      </c>
      <c r="B44" s="44" t="str">
        <f>_XLL.HEXBIN(0,4)</f>
        <v>0000</v>
      </c>
      <c r="C44" s="44" t="str">
        <f>_XLL.HEXBIN(C43,7)</f>
        <v>0000000</v>
      </c>
      <c r="D44" s="44" t="str">
        <f>_XLL.HEXBIN(0,6)</f>
        <v>000000</v>
      </c>
      <c r="E44" s="44" t="str">
        <f>_XLL.HEXBIN(E43,2)</f>
        <v>00</v>
      </c>
      <c r="F44" s="44" t="str">
        <f>_XLL.HEXBIN(F43,C18)</f>
        <v>000001000</v>
      </c>
      <c r="G44" s="45" t="str">
        <f>_XLL.HEXBIN(G43,4)</f>
        <v>0111</v>
      </c>
      <c r="I44" s="10"/>
      <c r="J44" s="47"/>
      <c r="L44" s="49"/>
      <c r="M44" s="49"/>
    </row>
    <row r="45" spans="1:17" s="9" customFormat="1" ht="26.25" thickBot="1">
      <c r="A45" s="118" t="s">
        <v>57</v>
      </c>
      <c r="B45" s="101" t="str">
        <f>CONCATENATE(L47,L48,L49,L50,L51,L52,L53,L54)</f>
        <v>00000087</v>
      </c>
      <c r="J45" s="49"/>
      <c r="L45" s="9" t="s">
        <v>81</v>
      </c>
      <c r="Q45" s="9" t="s">
        <v>82</v>
      </c>
    </row>
    <row r="46" spans="1:17" s="9" customFormat="1" ht="12.75">
      <c r="A46" s="119"/>
      <c r="B46" s="114"/>
      <c r="J46" s="10"/>
      <c r="K46" s="10"/>
      <c r="L46" s="9" t="str">
        <f>CONCATENATE(B44,C44,D44,E44,F44,G44)</f>
        <v>00000000000000000000000010000111</v>
      </c>
      <c r="P46"/>
      <c r="Q46" s="9" t="str">
        <f>CONCATENATE(B47,C47,D47,E47,F47,G47)</f>
        <v>00000000000000000000000010011000</v>
      </c>
    </row>
    <row r="47" spans="1:17" s="9" customFormat="1" ht="26.25" hidden="1" thickBot="1">
      <c r="A47" s="52" t="s">
        <v>75</v>
      </c>
      <c r="B47" s="105" t="str">
        <f>B44</f>
        <v>0000</v>
      </c>
      <c r="C47" s="130" t="str">
        <f>_XLL.DECBIN(_XLL.HEXDEC(C43),7)</f>
        <v>0000000</v>
      </c>
      <c r="D47" s="105" t="str">
        <f>D44</f>
        <v>000000</v>
      </c>
      <c r="E47" s="105" t="str">
        <f>_XLL.HEXBIN(E43,2)</f>
        <v>00</v>
      </c>
      <c r="F47" s="130" t="str">
        <f>_XLL.DECBIN(_XLL.HEXDEC(F43)+1,C18)</f>
        <v>000001001</v>
      </c>
      <c r="G47" s="131" t="str">
        <f>_XLL.DECBIN(_XLL.HEXDEC(G43)+1,C19)</f>
        <v>1000</v>
      </c>
      <c r="I47" s="26"/>
      <c r="J47" s="26"/>
      <c r="L47" s="9" t="str">
        <f>_XLL.BINHEX(RIGHT((LEFT(L46,4)),4))</f>
        <v>0</v>
      </c>
      <c r="P47"/>
      <c r="Q47" s="9" t="str">
        <f>_XLL.BINHEX(RIGHT((LEFT(Q46,4)),4))</f>
        <v>0</v>
      </c>
    </row>
    <row r="48" spans="1:18" s="9" customFormat="1" ht="26.25" hidden="1" thickBot="1">
      <c r="A48" s="132" t="s">
        <v>61</v>
      </c>
      <c r="B48" s="53" t="str">
        <f>CONCATENATE(Q47,Q48,Q49,Q50,Q51,Q52,Q53,Q54)</f>
        <v>00000098</v>
      </c>
      <c r="C48" s="114"/>
      <c r="D48" s="114"/>
      <c r="E48" s="114"/>
      <c r="F48" s="114"/>
      <c r="G48" s="114"/>
      <c r="K48" s="26"/>
      <c r="L48" s="9" t="str">
        <f>_XLL.BINHEX(RIGHT((LEFT(L46,8)),4))</f>
        <v>0</v>
      </c>
      <c r="P48"/>
      <c r="Q48" s="9" t="str">
        <f>_XLL.BINHEX(RIGHT((LEFT(Q46,8)),4))</f>
        <v>0</v>
      </c>
      <c r="R48"/>
    </row>
    <row r="49" spans="11:18" s="9" customFormat="1" ht="12.75">
      <c r="K49" s="26"/>
      <c r="L49" s="9" t="str">
        <f>_XLL.BINHEX(RIGHT((LEFT(L46,12)),4))</f>
        <v>0</v>
      </c>
      <c r="P49"/>
      <c r="Q49" s="9" t="str">
        <f>_XLL.BINHEX(RIGHT((LEFT(Q46,12)),4))</f>
        <v>0</v>
      </c>
      <c r="R49"/>
    </row>
    <row r="50" spans="10:18" s="9" customFormat="1" ht="12.75">
      <c r="J50" s="26"/>
      <c r="L50" s="9" t="str">
        <f>_XLL.BINHEX(RIGHT((LEFT(L46,16)),4))</f>
        <v>0</v>
      </c>
      <c r="P50"/>
      <c r="Q50" s="9" t="str">
        <f>_XLL.BINHEX(RIGHT((LEFT(Q46,16)),4))</f>
        <v>0</v>
      </c>
      <c r="R50"/>
    </row>
    <row r="51" spans="1:18" s="9" customFormat="1" ht="18">
      <c r="A51" s="54" t="s">
        <v>14</v>
      </c>
      <c r="J51" s="26"/>
      <c r="L51" s="9" t="str">
        <f>_XLL.BINHEX(RIGHT((LEFT(L46,20)),4))</f>
        <v>0</v>
      </c>
      <c r="N51" s="26"/>
      <c r="P51"/>
      <c r="Q51" s="9" t="str">
        <f>_XLL.BINHEX(RIGHT((LEFT(Q46,20)),4))</f>
        <v>0</v>
      </c>
      <c r="R51"/>
    </row>
    <row r="52" spans="1:18" s="9" customFormat="1" ht="12.75">
      <c r="A52" s="55" t="s">
        <v>94</v>
      </c>
      <c r="B52" s="55"/>
      <c r="C52" s="26"/>
      <c r="L52" s="9" t="str">
        <f>_XLL.BINHEX(RIGHT((LEFT(L46,24)),4))</f>
        <v>0</v>
      </c>
      <c r="P52"/>
      <c r="Q52" s="9" t="str">
        <f>_XLL.BINHEX(RIGHT((LEFT(Q46,24)),4))</f>
        <v>0</v>
      </c>
      <c r="R52"/>
    </row>
    <row r="53" spans="1:18" s="9" customFormat="1" ht="12.75">
      <c r="A53" s="56" t="s">
        <v>62</v>
      </c>
      <c r="B53" s="26"/>
      <c r="C53" s="26"/>
      <c r="I53"/>
      <c r="J53" s="26"/>
      <c r="L53" s="9" t="str">
        <f>_XLL.BINHEX(RIGHT((LEFT(L46,28)),4))</f>
        <v>8</v>
      </c>
      <c r="P53"/>
      <c r="Q53" s="9" t="str">
        <f>_XLL.BINHEX(RIGHT((LEFT(Q46,28)),4))</f>
        <v>9</v>
      </c>
      <c r="R53"/>
    </row>
    <row r="54" spans="1:18" s="9" customFormat="1" ht="12.75">
      <c r="A54" s="56"/>
      <c r="B54" s="26"/>
      <c r="C54" s="26"/>
      <c r="I54"/>
      <c r="J54" s="26"/>
      <c r="L54" s="9" t="str">
        <f>_XLL.BINHEX(RIGHT((LEFT(L46,32)),4))</f>
        <v>7</v>
      </c>
      <c r="P54"/>
      <c r="Q54" s="9" t="str">
        <f>_XLL.BINHEX(RIGHT((LEFT(Q46,32)),4))</f>
        <v>8</v>
      </c>
      <c r="R54"/>
    </row>
    <row r="55" spans="1:18" s="9" customFormat="1" ht="12.75">
      <c r="A55"/>
      <c r="B55"/>
      <c r="C55"/>
      <c r="D55"/>
      <c r="H55"/>
      <c r="I55"/>
      <c r="J55" s="26"/>
      <c r="P55"/>
      <c r="Q55"/>
      <c r="R55"/>
    </row>
    <row r="56" spans="12:15" ht="12.75">
      <c r="L56" s="9"/>
      <c r="M56" s="9"/>
      <c r="N56" s="9"/>
      <c r="O56" s="9"/>
    </row>
    <row r="57" spans="12:15" ht="12.75">
      <c r="L57" s="9"/>
      <c r="M57" s="9"/>
      <c r="N57" s="9"/>
      <c r="O57" s="9"/>
    </row>
    <row r="58" spans="14:15" ht="12.75">
      <c r="N58" s="9"/>
      <c r="O58" s="9"/>
    </row>
    <row r="59" spans="7:15" ht="12.75">
      <c r="G59" s="57"/>
      <c r="N59" s="9"/>
      <c r="O59" s="9"/>
    </row>
    <row r="60" spans="7:15" ht="12.75">
      <c r="G60" s="57"/>
      <c r="N60" s="9"/>
      <c r="O60" s="9"/>
    </row>
    <row r="61" spans="14:15" ht="12.75">
      <c r="N61" s="9"/>
      <c r="O61" s="9"/>
    </row>
    <row r="62" spans="14:15" ht="12.75">
      <c r="N62" s="9"/>
      <c r="O62" s="9"/>
    </row>
    <row r="63" spans="14:15" ht="12.75">
      <c r="N63" s="9"/>
      <c r="O63" s="9"/>
    </row>
    <row r="67" ht="12.75">
      <c r="G67" s="9">
        <f>RIGHT((LEFT(G59,0)),4)</f>
      </c>
    </row>
  </sheetData>
  <sheetProtection/>
  <mergeCells count="6">
    <mergeCell ref="G19:G20"/>
    <mergeCell ref="A12:A17"/>
    <mergeCell ref="A5:A11"/>
    <mergeCell ref="B19:B20"/>
    <mergeCell ref="A18:A20"/>
    <mergeCell ref="C19:C20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a0207867</dc:creator>
  <cp:keywords/>
  <dc:description/>
  <cp:lastModifiedBy>Ocquidant, Sebastien</cp:lastModifiedBy>
  <dcterms:created xsi:type="dcterms:W3CDTF">2008-10-17T15:22:38Z</dcterms:created>
  <dcterms:modified xsi:type="dcterms:W3CDTF">2019-08-27T14:25:17Z</dcterms:modified>
  <cp:category/>
  <cp:version/>
  <cp:contentType/>
  <cp:contentStatus/>
</cp:coreProperties>
</file>