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27078\Desktop\AFE3010_GFCI\AFE3010_ApplicationsSupport\"/>
    </mc:Choice>
  </mc:AlternateContent>
  <xr:revisionPtr revIDLastSave="0" documentId="13_ncr:1_{8D27027E-C04B-4FFB-8162-7E516AB4422F}" xr6:coauthVersionLast="36" xr6:coauthVersionMax="36" xr10:uidLastSave="{00000000-0000-0000-0000-000000000000}"/>
  <bookViews>
    <workbookView xWindow="0" yWindow="0" windowWidth="14390" windowHeight="5390" activeTab="1" xr2:uid="{C3D2C477-750D-4A33-ADF0-CB206AEE9C61}"/>
  </bookViews>
  <sheets>
    <sheet name="2 Parallel RDD" sheetId="2" r:id="rId1"/>
    <sheet name="3 Parallel RDD" sheetId="3" r:id="rId2"/>
    <sheet name="Typcial BOM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F7" i="2"/>
  <c r="G7" i="2" s="1"/>
  <c r="G7" i="3"/>
  <c r="F7" i="3"/>
  <c r="D7" i="2"/>
  <c r="D7" i="3"/>
  <c r="C7" i="3"/>
  <c r="F43" i="2"/>
  <c r="C36" i="3"/>
  <c r="C34" i="3"/>
  <c r="C32" i="3"/>
  <c r="F18" i="3"/>
  <c r="F19" i="3" s="1"/>
  <c r="F15" i="3"/>
  <c r="G18" i="3" l="1"/>
  <c r="G48" i="2"/>
  <c r="G42" i="2"/>
  <c r="D43" i="2"/>
  <c r="C43" i="2"/>
  <c r="F16" i="2" l="1"/>
  <c r="F15" i="2"/>
  <c r="G44" i="3" l="1"/>
  <c r="F44" i="3"/>
  <c r="C44" i="3"/>
  <c r="C18" i="3"/>
  <c r="C18" i="2"/>
  <c r="F32" i="3" l="1"/>
  <c r="F12" i="3" l="1"/>
  <c r="F30" i="3"/>
  <c r="F29" i="3"/>
  <c r="C30" i="3"/>
  <c r="C29" i="3"/>
  <c r="F16" i="3"/>
  <c r="C16" i="3"/>
  <c r="C15" i="3"/>
  <c r="F49" i="3"/>
  <c r="F50" i="3" s="1"/>
  <c r="I52" i="3" s="1"/>
  <c r="C49" i="3"/>
  <c r="D50" i="3" s="1"/>
  <c r="D51" i="3" s="1"/>
  <c r="F43" i="3"/>
  <c r="C43" i="3"/>
  <c r="C12" i="3"/>
  <c r="F6" i="3"/>
  <c r="C6" i="3"/>
  <c r="D34" i="3" l="1"/>
  <c r="C50" i="3"/>
  <c r="C51" i="3" s="1"/>
  <c r="D44" i="3"/>
  <c r="C19" i="3"/>
  <c r="J52" i="3"/>
  <c r="J53" i="3" s="1"/>
  <c r="J54" i="3" s="1"/>
  <c r="F51" i="3"/>
  <c r="G50" i="3"/>
  <c r="G51" i="3" s="1"/>
  <c r="F33" i="3" l="1"/>
  <c r="G33" i="3" s="1"/>
  <c r="G32" i="3"/>
  <c r="F34" i="3"/>
  <c r="F36" i="3" s="1"/>
  <c r="F37" i="3" s="1"/>
  <c r="D32" i="3"/>
  <c r="D36" i="3" s="1"/>
  <c r="D37" i="3" s="1"/>
  <c r="C20" i="3"/>
  <c r="C22" i="3" s="1"/>
  <c r="C37" i="3"/>
  <c r="D19" i="3"/>
  <c r="D18" i="3"/>
  <c r="C33" i="3"/>
  <c r="F20" i="3"/>
  <c r="G19" i="3"/>
  <c r="F48" i="2"/>
  <c r="G49" i="2" s="1"/>
  <c r="C48" i="2"/>
  <c r="D49" i="2" s="1"/>
  <c r="D50" i="2" s="1"/>
  <c r="F42" i="2"/>
  <c r="C42" i="2"/>
  <c r="G43" i="2" l="1"/>
  <c r="F49" i="2"/>
  <c r="D20" i="3"/>
  <c r="D22" i="3" s="1"/>
  <c r="G34" i="3"/>
  <c r="G36" i="3" s="1"/>
  <c r="G37" i="3" s="1"/>
  <c r="D23" i="3"/>
  <c r="D24" i="3" s="1"/>
  <c r="D33" i="3"/>
  <c r="D38" i="3" s="1"/>
  <c r="C38" i="3"/>
  <c r="G23" i="3"/>
  <c r="G24" i="3" s="1"/>
  <c r="C23" i="3"/>
  <c r="C24" i="3" s="1"/>
  <c r="F38" i="3"/>
  <c r="G38" i="3"/>
  <c r="F23" i="3"/>
  <c r="F24" i="3" s="1"/>
  <c r="F22" i="3"/>
  <c r="G20" i="3"/>
  <c r="G22" i="3" s="1"/>
  <c r="G50" i="2"/>
  <c r="C49" i="2"/>
  <c r="C50" i="2" s="1"/>
  <c r="F6" i="2"/>
  <c r="F12" i="2"/>
  <c r="F18" i="2" s="1"/>
  <c r="C12" i="2"/>
  <c r="C29" i="2"/>
  <c r="C32" i="2" s="1"/>
  <c r="F29" i="2"/>
  <c r="F30" i="2"/>
  <c r="C30" i="2"/>
  <c r="C16" i="2"/>
  <c r="C15" i="2"/>
  <c r="F32" i="2" l="1"/>
  <c r="G32" i="2" s="1"/>
  <c r="C19" i="2"/>
  <c r="F50" i="2"/>
  <c r="I51" i="2"/>
  <c r="J51" i="2" s="1"/>
  <c r="J52" i="2" s="1"/>
  <c r="J53" i="2" s="1"/>
  <c r="F34" i="2" l="1"/>
  <c r="G34" i="2" s="1"/>
  <c r="G36" i="2" s="1"/>
  <c r="F33" i="2"/>
  <c r="F19" i="2"/>
  <c r="G19" i="2" s="1"/>
  <c r="G18" i="2"/>
  <c r="F20" i="2"/>
  <c r="F37" i="2" l="1"/>
  <c r="G33" i="2"/>
  <c r="G37" i="2" s="1"/>
  <c r="F36" i="2"/>
  <c r="F23" i="2"/>
  <c r="F24" i="2" s="1"/>
  <c r="G23" i="2"/>
  <c r="G24" i="2" s="1"/>
  <c r="F22" i="2"/>
  <c r="G20" i="2"/>
  <c r="G22" i="2" s="1"/>
  <c r="C6" i="2" l="1"/>
  <c r="C33" i="2" l="1"/>
  <c r="D33" i="2" s="1"/>
  <c r="C34" i="2"/>
  <c r="D32" i="2"/>
  <c r="D37" i="2" l="1"/>
  <c r="C37" i="2"/>
  <c r="C36" i="2"/>
  <c r="D34" i="2"/>
  <c r="D36" i="2" s="1"/>
  <c r="D18" i="2"/>
  <c r="C20" i="2"/>
  <c r="C22" i="2" s="1"/>
  <c r="D19" i="2" l="1"/>
  <c r="D23" i="2" s="1"/>
  <c r="D24" i="2" s="1"/>
  <c r="C23" i="2"/>
  <c r="C24" i="2" s="1"/>
  <c r="D20" i="2"/>
  <c r="D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Iliya, Peter</author>
  </authors>
  <commentList>
    <comment ref="I11" authorId="0" shapeId="0" xr:uid="{1ECABBEA-5B80-4D85-9D71-83857ACAE8FD}">
      <text>
        <r>
          <rPr>
            <b/>
            <sz val="9"/>
            <color indexed="81"/>
            <rFont val="Tahoma"/>
            <family val="2"/>
          </rPr>
          <t>Iliya, Peter:</t>
        </r>
        <r>
          <rPr>
            <sz val="9"/>
            <color indexed="81"/>
            <rFont val="Tahoma"/>
            <family val="2"/>
          </rPr>
          <t xml:space="preserve">
You can slightly reduce power needed with RDD resistors by placing a max 30-V Zener can be with R3||R4.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Iliya, Peter</author>
  </authors>
  <commentList>
    <comment ref="I11" authorId="0" shapeId="0" xr:uid="{DA4E81E1-9EBC-4C2F-951F-FF6B8D155511}">
      <text>
        <r>
          <rPr>
            <b/>
            <sz val="9"/>
            <color indexed="81"/>
            <rFont val="Tahoma"/>
            <family val="2"/>
          </rPr>
          <t>Iliya, Peter:</t>
        </r>
        <r>
          <rPr>
            <sz val="9"/>
            <color indexed="81"/>
            <rFont val="Tahoma"/>
            <family val="2"/>
          </rPr>
          <t xml:space="preserve">
You can slightly reduce power needed with RDD resistors by placing a max 30-V Zener can be with R3||R4.</t>
        </r>
      </text>
    </comment>
  </commentList>
</comments>
</file>

<file path=xl/sharedStrings.xml><?xml version="1.0" encoding="utf-8"?>
<sst xmlns="http://schemas.openxmlformats.org/spreadsheetml/2006/main" count="167" uniqueCount="70">
  <si>
    <t>Pk</t>
  </si>
  <si>
    <t>RMS</t>
  </si>
  <si>
    <t>Line</t>
  </si>
  <si>
    <t>R1||R2</t>
  </si>
  <si>
    <t>R3||R4</t>
  </si>
  <si>
    <t>IDD</t>
  </si>
  <si>
    <t>V34</t>
  </si>
  <si>
    <t>V12</t>
  </si>
  <si>
    <t>P12</t>
  </si>
  <si>
    <t>P34</t>
  </si>
  <si>
    <t>P1 - P4</t>
  </si>
  <si>
    <t>-</t>
  </si>
  <si>
    <t>V12=V1</t>
  </si>
  <si>
    <t>R1||R2 = R1</t>
  </si>
  <si>
    <t>P12= P1</t>
  </si>
  <si>
    <t>R2 open</t>
  </si>
  <si>
    <t>Normal</t>
  </si>
  <si>
    <t xml:space="preserve">P34 </t>
  </si>
  <si>
    <t>One open</t>
  </si>
  <si>
    <t>UL 943 Requirement</t>
  </si>
  <si>
    <t>Peak</t>
  </si>
  <si>
    <t>FAILURE CONDITIONS (open in circuit limiter)</t>
  </si>
  <si>
    <t>SCR_TST is clamped to 20V during positive cycle and is half-wave rectified</t>
  </si>
  <si>
    <t>Vdrop</t>
  </si>
  <si>
    <t xml:space="preserve">P </t>
  </si>
  <si>
    <t>P</t>
  </si>
  <si>
    <t>Worst-case RMS Vdrop scenario is Q1 on for one half-cycle every second for five seconds</t>
  </si>
  <si>
    <t>Check</t>
  </si>
  <si>
    <t>R11 - SCRTST resistor power calculation</t>
  </si>
  <si>
    <t>RDD power calculation (R1, R2, R3, R4)</t>
  </si>
  <si>
    <t>R12 - PH resistor power calculation</t>
  </si>
  <si>
    <t>RDD power calculation (R1, R2, R13; R3, R4, R14)</t>
  </si>
  <si>
    <t>Datasheet to be updated to show 68kΩ</t>
  </si>
  <si>
    <t>R8 - Q1 collector resistor power calculation</t>
  </si>
  <si>
    <t>&lt;--limiting factor!</t>
  </si>
  <si>
    <t>R12 (Ω)</t>
  </si>
  <si>
    <t>R11 (Ω)</t>
  </si>
  <si>
    <t>RDD (Ω)</t>
  </si>
  <si>
    <t>R8 (Ω)</t>
  </si>
  <si>
    <t>Typical Application BOM in datasheet</t>
  </si>
  <si>
    <t>R1, R2, R3, R4 need higher power and/or higher resistance for 260VAC.</t>
  </si>
  <si>
    <t>R11 max will be updated to 68kΩ in datasheet revision soon to reduce power loss and allow for more options at 260VAC.</t>
  </si>
  <si>
    <t>R8 resistance can be kept same, but power may need to be increased for 260VAC.</t>
  </si>
  <si>
    <t>Notes:</t>
  </si>
  <si>
    <t>Rs</t>
  </si>
  <si>
    <t>Cs</t>
  </si>
  <si>
    <t>500-Ω</t>
  </si>
  <si>
    <t>10nF</t>
  </si>
  <si>
    <t>R1||R2||R13</t>
  </si>
  <si>
    <t>R3||R4||R14</t>
  </si>
  <si>
    <t>V1_2_13</t>
  </si>
  <si>
    <t>V3_4_14</t>
  </si>
  <si>
    <t>P1213</t>
  </si>
  <si>
    <t>P3414</t>
  </si>
  <si>
    <t>R1||R2||13 = R1||R13</t>
  </si>
  <si>
    <t>V1_2_13=V1_13</t>
  </si>
  <si>
    <t>P1_13</t>
  </si>
  <si>
    <t>P1 = P13</t>
  </si>
  <si>
    <t>P3_4_14</t>
  </si>
  <si>
    <t>VZ?</t>
  </si>
  <si>
    <t>During positive cycle, the PH pin is clamped to VDD=20V rail.</t>
  </si>
  <si>
    <t>Worst-case power is during negative cycle when PH=GND.</t>
  </si>
  <si>
    <t>C3</t>
  </si>
  <si>
    <t>620nF</t>
  </si>
  <si>
    <t>R9</t>
  </si>
  <si>
    <t>&gt;5kΩ</t>
  </si>
  <si>
    <t>A snubber (Rs + Cs) on the output of sensing amplifier has been shown to complelely reduce the chance of a false trip on power up. This false trip occurs during a specific phase of line, which makes internal REF regulator overshoot during power up.</t>
  </si>
  <si>
    <t>This is typical recommended value to keep device from falsely tripping in REJECT zone of the Dalziel Let-go curve. This value should be validated with basic check due transformer impedance variation.</t>
  </si>
  <si>
    <t>The datasheet shows 1.5kΩ because that was used during validation, but it requires excess current from VDD during ALARM blinking for many LEDs</t>
  </si>
  <si>
    <t>Updates to the Typical BOM for datasheet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</si>
</sst>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1" fillId="0" borderId="4" xfId="0" applyFont="1" applyBorder="1"/>
    <xf numFmtId="0" fontId="2" fillId="0" borderId="5" xfId="0" applyFont="1" applyBorder="1"/>
    <xf numFmtId="0" fontId="1" fillId="0" borderId="1" xfId="0" applyFont="1" applyBorder="1"/>
    <xf numFmtId="11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1" fillId="0" borderId="10" xfId="0" applyFont="1" applyBorder="1"/>
    <xf numFmtId="0" fontId="1" fillId="0" borderId="11" xfId="0" applyFont="1" applyBorder="1"/>
    <xf numFmtId="1" fontId="0" fillId="0" borderId="7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2" fontId="0" fillId="0" borderId="6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0" fontId="0" fillId="3" borderId="0" xfId="0" applyFill="1"/>
    <xf numFmtId="0" fontId="1" fillId="3" borderId="0" xfId="0" applyFont="1" applyFill="1"/>
    <xf numFmtId="2" fontId="0" fillId="0" borderId="7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4" fontId="0" fillId="0" borderId="6" xfId="0" applyNumberFormat="1" applyBorder="1"/>
    <xf numFmtId="4" fontId="0" fillId="0" borderId="7" xfId="0" applyNumberFormat="1" applyBorder="1"/>
    <xf numFmtId="165" fontId="0" fillId="4" borderId="7" xfId="0" applyNumberFormat="1" applyFill="1" applyBorder="1"/>
    <xf numFmtId="164" fontId="0" fillId="4" borderId="9" xfId="0" applyNumberFormat="1" applyFill="1" applyBorder="1"/>
    <xf numFmtId="0" fontId="0" fillId="0" borderId="0" xfId="0" applyBorder="1"/>
    <xf numFmtId="0" fontId="0" fillId="0" borderId="0" xfId="0" applyFill="1" applyBorder="1"/>
    <xf numFmtId="165" fontId="0" fillId="0" borderId="9" xfId="0" applyNumberFormat="1" applyFill="1" applyBorder="1"/>
    <xf numFmtId="0" fontId="1" fillId="0" borderId="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left"/>
    </xf>
    <xf numFmtId="11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1" fontId="0" fillId="0" borderId="17" xfId="0" applyNumberFormat="1" applyBorder="1"/>
    <xf numFmtId="0" fontId="0" fillId="0" borderId="18" xfId="0" applyBorder="1"/>
    <xf numFmtId="0" fontId="0" fillId="0" borderId="19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/>
    <xf numFmtId="0" fontId="1" fillId="0" borderId="22" xfId="0" applyFont="1" applyBorder="1"/>
    <xf numFmtId="0" fontId="1" fillId="0" borderId="23" xfId="0" applyFont="1" applyBorder="1"/>
    <xf numFmtId="0" fontId="0" fillId="0" borderId="24" xfId="0" applyBorder="1"/>
    <xf numFmtId="0" fontId="0" fillId="0" borderId="22" xfId="0" applyFont="1" applyBorder="1"/>
    <xf numFmtId="0" fontId="0" fillId="0" borderId="25" xfId="0" applyFont="1" applyBorder="1"/>
    <xf numFmtId="0" fontId="0" fillId="0" borderId="23" xfId="0" applyFont="1" applyBorder="1"/>
    <xf numFmtId="164" fontId="0" fillId="4" borderId="9" xfId="0" applyNumberFormat="1" applyFill="1" applyBorder="1" applyAlignment="1">
      <alignment horizontal="center"/>
    </xf>
    <xf numFmtId="0" fontId="3" fillId="0" borderId="1" xfId="0" applyFont="1" applyBorder="1"/>
    <xf numFmtId="165" fontId="0" fillId="0" borderId="26" xfId="0" applyNumberFormat="1" applyBorder="1"/>
    <xf numFmtId="165" fontId="0" fillId="4" borderId="27" xfId="0" applyNumberFormat="1" applyFill="1" applyBorder="1"/>
    <xf numFmtId="165" fontId="0" fillId="0" borderId="7" xfId="0" applyNumberFormat="1" applyFill="1" applyBorder="1"/>
    <xf numFmtId="165" fontId="0" fillId="0" borderId="6" xfId="0" applyNumberFormat="1" applyFill="1" applyBorder="1"/>
    <xf numFmtId="0" fontId="0" fillId="5" borderId="0" xfId="0" applyFill="1"/>
    <xf numFmtId="11" fontId="0" fillId="2" borderId="0" xfId="0" applyNumberFormat="1" applyFill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3" xfId="0" applyFont="1" applyBorder="1"/>
    <xf numFmtId="0" fontId="0" fillId="3" borderId="0" xfId="0" applyFont="1" applyFill="1"/>
    <xf numFmtId="0" fontId="5" fillId="0" borderId="0" xfId="0" applyFont="1"/>
    <xf numFmtId="0" fontId="8" fillId="0" borderId="0" xfId="0" applyFont="1"/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11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504266</xdr:colOff>
      <xdr:row>26</xdr:row>
      <xdr:rowOff>56916</xdr:rowOff>
    </xdr:from>
    <xdr:to>
      <xdr:col>15</xdr:col>
      <xdr:colOff>374454</xdr:colOff>
      <xdr:row>39</xdr:row>
      <xdr:rowOff>30675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1384" y="4819416"/>
          <a:ext cx="3755454" cy="2374993"/>
        </a:xfrm>
        <a:prstGeom prst="rect">
          <a:avLst/>
        </a:prstGeom>
      </xdr:spPr>
    </xdr:pic>
    <xdr:clientData/>
  </xdr:twoCellAnchor>
  <xdr:twoCellAnchor editAs="oneCell">
    <xdr:from>
      <xdr:col>9</xdr:col>
      <xdr:colOff>302558</xdr:colOff>
      <xdr:row>1</xdr:row>
      <xdr:rowOff>115234</xdr:rowOff>
    </xdr:from>
    <xdr:to>
      <xdr:col>17</xdr:col>
      <xdr:colOff>306853</xdr:colOff>
      <xdr:row>22</xdr:row>
      <xdr:rowOff>106137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2C7C96-8F35-4163-A51B-B6072DC08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7029" y="301999"/>
          <a:ext cx="5151530" cy="3969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352426</xdr:colOff>
      <xdr:row>25</xdr:row>
      <xdr:rowOff>121517</xdr:rowOff>
    </xdr:from>
    <xdr:to>
      <xdr:col>15</xdr:col>
      <xdr:colOff>11383</xdr:colOff>
      <xdr:row>38</xdr:row>
      <xdr:rowOff>2287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720" y="4857870"/>
          <a:ext cx="3567196" cy="2331123"/>
        </a:xfrm>
        <a:prstGeom prst="rect">
          <a:avLst/>
        </a:prstGeom>
      </xdr:spPr>
    </xdr:pic>
    <xdr:clientData/>
  </xdr:twoCellAnchor>
  <xdr:twoCellAnchor editAs="oneCell">
    <xdr:from>
      <xdr:col>9</xdr:col>
      <xdr:colOff>459441</xdr:colOff>
      <xdr:row>4</xdr:row>
      <xdr:rowOff>124637</xdr:rowOff>
    </xdr:from>
    <xdr:to>
      <xdr:col>21</xdr:col>
      <xdr:colOff>183856</xdr:colOff>
      <xdr:row>24</xdr:row>
      <xdr:rowOff>151427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267AFC-DC1D-4B5B-B63D-723C3917C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1176" y="909049"/>
          <a:ext cx="7201914" cy="39152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64935</xdr:colOff>
      <xdr:row>0</xdr:row>
      <xdr:rowOff>0</xdr:rowOff>
    </xdr:from>
    <xdr:to>
      <xdr:col>9</xdr:col>
      <xdr:colOff>526093</xdr:colOff>
      <xdr:row>34</xdr:row>
      <xdr:rowOff>160908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35" y="0"/>
          <a:ext cx="5944383" cy="63172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35</xdr:row>
      <xdr:rowOff>63500</xdr:rowOff>
    </xdr:from>
    <xdr:to>
      <xdr:col>9</xdr:col>
      <xdr:colOff>498110</xdr:colOff>
      <xdr:row>56</xdr:row>
      <xdr:rowOff>2582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397625"/>
          <a:ext cx="5917835" cy="3736382"/>
        </a:xfrm>
        <a:prstGeom prst="rect">
          <a:avLst/>
        </a:prstGeom>
      </xdr:spPr>
    </xdr:pic>
    <xdr:clientData/>
  </xdr:twoCellAnchor>
  <xdr:twoCellAnchor editAs="oneCell">
    <xdr:from>
      <xdr:col>10</xdr:col>
      <xdr:colOff>382090</xdr:colOff>
      <xdr:row>15</xdr:row>
      <xdr:rowOff>85725</xdr:rowOff>
    </xdr:from>
    <xdr:to>
      <xdr:col>20</xdr:col>
      <xdr:colOff>542925</xdr:colOff>
      <xdr:row>41</xdr:row>
      <xdr:rowOff>96745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8090" y="2800350"/>
          <a:ext cx="6256835" cy="4716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D760-00D1-4EA7-B634-4C5CF92A51EC}">
  <dimension ref="A2:J53"/>
  <sheetViews>
    <sheetView zoomScale="85" zoomScaleNormal="85" workbookViewId="0">
      <selection activeCell="H51" sqref="H51"/>
    </sheetView>
  </sheetViews>
  <sheetFormatPr defaultRowHeight="14.5" x14ac:dyDescent="0.35"/>
  <cols>
    <col min="2" max="2" width="11.81640625" customWidth="1"/>
    <col min="5" max="5" width="4.7265625" customWidth="1"/>
    <col min="8" max="8" width="5.453125" customWidth="1"/>
    <col min="10" max="10" width="12.26953125" bestFit="1" customWidth="1"/>
  </cols>
  <sheetData>
    <row r="2" spans="2:9" s="20" customFormat="1" x14ac:dyDescent="0.35">
      <c r="B2" s="21" t="s">
        <v>28</v>
      </c>
    </row>
    <row r="3" spans="2:9" ht="15" thickBot="1" x14ac:dyDescent="0.4">
      <c r="B3" t="s">
        <v>22</v>
      </c>
    </row>
    <row r="4" spans="2:9" ht="15" thickBot="1" x14ac:dyDescent="0.4">
      <c r="B4" s="4" t="s">
        <v>36</v>
      </c>
      <c r="C4" s="5">
        <v>68000</v>
      </c>
      <c r="D4" s="6"/>
    </row>
    <row r="5" spans="2:9" ht="15" thickBot="1" x14ac:dyDescent="0.4">
      <c r="B5" s="58"/>
      <c r="C5" s="51" t="s">
        <v>0</v>
      </c>
      <c r="D5" s="52" t="s">
        <v>1</v>
      </c>
      <c r="E5" s="38"/>
      <c r="F5" s="51" t="s">
        <v>0</v>
      </c>
      <c r="G5" s="52" t="s">
        <v>1</v>
      </c>
    </row>
    <row r="6" spans="2:9" x14ac:dyDescent="0.35">
      <c r="B6" s="59" t="s">
        <v>2</v>
      </c>
      <c r="C6" s="56">
        <f>D6*SQRT(2)</f>
        <v>169.70562748477141</v>
      </c>
      <c r="D6" s="50">
        <v>120</v>
      </c>
      <c r="E6" s="38"/>
      <c r="F6" s="53">
        <f>G6*SQRT(2)</f>
        <v>367.69552621700473</v>
      </c>
      <c r="G6" s="50">
        <v>260</v>
      </c>
    </row>
    <row r="7" spans="2:9" ht="15" thickBot="1" x14ac:dyDescent="0.4">
      <c r="B7" s="60" t="s">
        <v>25</v>
      </c>
      <c r="C7" s="57">
        <f>(C6-20)^2/$C$4</f>
        <v>0.32958492500895803</v>
      </c>
      <c r="D7" s="49">
        <f>(C7)/(2*SQRT(2))</f>
        <v>0.11652586772534697</v>
      </c>
      <c r="E7" s="47"/>
      <c r="F7" s="48">
        <f>(F6-20)^2/($C$4)</f>
        <v>1.7778261610488209</v>
      </c>
      <c r="G7" s="49">
        <f>(F7)/(2*SQRT(2))</f>
        <v>0.62855646712423419</v>
      </c>
    </row>
    <row r="10" spans="2:9" s="20" customFormat="1" ht="15" thickBot="1" x14ac:dyDescent="0.4">
      <c r="B10" s="21" t="s">
        <v>29</v>
      </c>
      <c r="F10" s="21" t="s">
        <v>37</v>
      </c>
      <c r="G10" s="72">
        <v>18000</v>
      </c>
    </row>
    <row r="11" spans="2:9" x14ac:dyDescent="0.35">
      <c r="B11" s="11"/>
      <c r="C11" s="36" t="s">
        <v>20</v>
      </c>
      <c r="D11" s="37" t="s">
        <v>1</v>
      </c>
      <c r="E11" s="38"/>
      <c r="F11" s="36" t="s">
        <v>20</v>
      </c>
      <c r="G11" s="37" t="s">
        <v>1</v>
      </c>
      <c r="I11" s="73" t="s">
        <v>59</v>
      </c>
    </row>
    <row r="12" spans="2:9" ht="15" thickBot="1" x14ac:dyDescent="0.4">
      <c r="B12" s="12" t="s">
        <v>2</v>
      </c>
      <c r="C12" s="39">
        <f>D12*SQRT(2)</f>
        <v>169.98847019724604</v>
      </c>
      <c r="D12" s="40">
        <v>120.2</v>
      </c>
      <c r="E12" s="41"/>
      <c r="F12" s="39">
        <f>G12*SQRT(2)</f>
        <v>367.69552621700473</v>
      </c>
      <c r="G12" s="40">
        <v>260</v>
      </c>
      <c r="I12">
        <v>0</v>
      </c>
    </row>
    <row r="13" spans="2:9" ht="15" thickBot="1" x14ac:dyDescent="0.4">
      <c r="B13" s="45"/>
      <c r="C13" s="32"/>
      <c r="D13" s="32"/>
      <c r="E13" s="32"/>
      <c r="F13" s="32"/>
      <c r="G13" s="32"/>
    </row>
    <row r="14" spans="2:9" ht="15" thickBot="1" x14ac:dyDescent="0.4">
      <c r="B14" s="42" t="s">
        <v>16</v>
      </c>
      <c r="C14" s="36" t="s">
        <v>20</v>
      </c>
      <c r="D14" s="37" t="s">
        <v>1</v>
      </c>
      <c r="E14" s="38"/>
      <c r="F14" s="36" t="s">
        <v>20</v>
      </c>
      <c r="G14" s="37" t="s">
        <v>1</v>
      </c>
    </row>
    <row r="15" spans="2:9" x14ac:dyDescent="0.35">
      <c r="B15" s="4" t="s">
        <v>3</v>
      </c>
      <c r="C15" s="18">
        <f>$G$10/2</f>
        <v>9000</v>
      </c>
      <c r="D15" s="19" t="s">
        <v>11</v>
      </c>
      <c r="F15" s="18">
        <f>G10/2</f>
        <v>9000</v>
      </c>
      <c r="G15" s="19" t="s">
        <v>11</v>
      </c>
    </row>
    <row r="16" spans="2:9" x14ac:dyDescent="0.35">
      <c r="B16" s="2" t="s">
        <v>4</v>
      </c>
      <c r="C16" s="8">
        <f>$G$10/2</f>
        <v>9000</v>
      </c>
      <c r="D16" s="9" t="s">
        <v>11</v>
      </c>
      <c r="F16" s="15">
        <f>G10/2</f>
        <v>9000</v>
      </c>
      <c r="G16" s="9" t="s">
        <v>11</v>
      </c>
    </row>
    <row r="17" spans="1:9" x14ac:dyDescent="0.35">
      <c r="B17" s="2"/>
      <c r="C17" s="8"/>
      <c r="D17" s="9"/>
      <c r="F17" s="8"/>
      <c r="G17" s="9"/>
    </row>
    <row r="18" spans="1:9" x14ac:dyDescent="0.35">
      <c r="B18" s="2" t="s">
        <v>5</v>
      </c>
      <c r="C18" s="15">
        <f>(C$12-20-0.3-0.3-I12)/(C15+C16)</f>
        <v>8.2993594554025569E-3</v>
      </c>
      <c r="D18" s="16">
        <f>C18/SQRT(2)</f>
        <v>5.8685333504198394E-3</v>
      </c>
      <c r="F18" s="15">
        <f>(F$12-20-0.3-0.3-I12)/(F15+F16)</f>
        <v>1.9283084789833593E-2</v>
      </c>
      <c r="G18" s="16">
        <f>F18/SQRT(2)</f>
        <v>1.3635200017086504E-2</v>
      </c>
    </row>
    <row r="19" spans="1:9" x14ac:dyDescent="0.35">
      <c r="B19" s="2" t="s">
        <v>6</v>
      </c>
      <c r="C19" s="17">
        <f>C18*C16</f>
        <v>74.694235098623011</v>
      </c>
      <c r="D19" s="22">
        <f>C19/SQRT(2)</f>
        <v>52.816800153778559</v>
      </c>
      <c r="F19" s="17">
        <f>F18*F16</f>
        <v>173.54776310850235</v>
      </c>
      <c r="G19" s="22">
        <f>F19/SQRT(2)</f>
        <v>122.71680015377855</v>
      </c>
      <c r="I19" s="46"/>
    </row>
    <row r="20" spans="1:9" x14ac:dyDescent="0.35">
      <c r="B20" s="2" t="s">
        <v>7</v>
      </c>
      <c r="C20" s="17">
        <f>C15*C18</f>
        <v>74.694235098623011</v>
      </c>
      <c r="D20" s="22">
        <f>C20/SQRT(2)</f>
        <v>52.816800153778559</v>
      </c>
      <c r="F20" s="17">
        <f>F15*F18</f>
        <v>173.54776310850235</v>
      </c>
      <c r="G20" s="22">
        <f>F20/SQRT(2)</f>
        <v>122.71680015377855</v>
      </c>
    </row>
    <row r="21" spans="1:9" x14ac:dyDescent="0.35">
      <c r="B21" s="2"/>
      <c r="C21" s="17"/>
      <c r="D21" s="22"/>
      <c r="F21" s="17"/>
      <c r="G21" s="22"/>
    </row>
    <row r="22" spans="1:9" x14ac:dyDescent="0.35">
      <c r="B22" s="2" t="s">
        <v>8</v>
      </c>
      <c r="C22" s="23">
        <f>C20*C18</f>
        <v>0.61991430632981848</v>
      </c>
      <c r="D22" s="24">
        <f>D20*D18</f>
        <v>0.30995715316490918</v>
      </c>
      <c r="F22" s="23">
        <f>F20*F18</f>
        <v>3.3465362311072053</v>
      </c>
      <c r="G22" s="24">
        <f>G20*G18</f>
        <v>1.6732681155536024</v>
      </c>
      <c r="H22" s="44"/>
    </row>
    <row r="23" spans="1:9" x14ac:dyDescent="0.35">
      <c r="B23" s="2" t="s">
        <v>9</v>
      </c>
      <c r="C23" s="23">
        <f>C18*C19</f>
        <v>0.61991430632981848</v>
      </c>
      <c r="D23" s="24">
        <f>D18*D19</f>
        <v>0.30995715316490918</v>
      </c>
      <c r="F23" s="23">
        <f>F18*F19</f>
        <v>3.3465362311072053</v>
      </c>
      <c r="G23" s="24">
        <f>G18*G19</f>
        <v>1.6732681155536024</v>
      </c>
    </row>
    <row r="24" spans="1:9" ht="15" thickBot="1" x14ac:dyDescent="0.4">
      <c r="B24" s="3" t="s">
        <v>10</v>
      </c>
      <c r="C24" s="25">
        <f>C23/2</f>
        <v>0.30995715316490924</v>
      </c>
      <c r="D24" s="31">
        <f>D23/2</f>
        <v>0.15497857658245459</v>
      </c>
      <c r="F24" s="25">
        <f>F23/2</f>
        <v>1.6732681155536027</v>
      </c>
      <c r="G24" s="31">
        <f>G23/2</f>
        <v>0.83663405777680122</v>
      </c>
    </row>
    <row r="25" spans="1:9" x14ac:dyDescent="0.35">
      <c r="C25" s="32"/>
      <c r="D25" s="32"/>
      <c r="E25" s="32"/>
      <c r="F25" s="32"/>
      <c r="G25" s="32"/>
    </row>
    <row r="26" spans="1:9" x14ac:dyDescent="0.35">
      <c r="B26" s="35" t="s">
        <v>21</v>
      </c>
      <c r="C26" s="32"/>
      <c r="D26" s="32"/>
      <c r="E26" s="32"/>
      <c r="F26" s="32"/>
      <c r="G26" s="32"/>
    </row>
    <row r="27" spans="1:9" ht="15" thickBot="1" x14ac:dyDescent="0.4">
      <c r="A27" t="s">
        <v>19</v>
      </c>
    </row>
    <row r="28" spans="1:9" ht="15" thickBot="1" x14ac:dyDescent="0.4">
      <c r="B28" s="43" t="s">
        <v>18</v>
      </c>
      <c r="C28" s="36" t="s">
        <v>20</v>
      </c>
      <c r="D28" s="37" t="s">
        <v>1</v>
      </c>
      <c r="E28" s="38"/>
      <c r="F28" s="36" t="s">
        <v>20</v>
      </c>
      <c r="G28" s="37" t="s">
        <v>1</v>
      </c>
    </row>
    <row r="29" spans="1:9" x14ac:dyDescent="0.35">
      <c r="A29" t="s">
        <v>15</v>
      </c>
      <c r="B29" s="1" t="s">
        <v>13</v>
      </c>
      <c r="C29" s="18">
        <f>$G$10</f>
        <v>18000</v>
      </c>
      <c r="D29" s="19" t="s">
        <v>11</v>
      </c>
      <c r="F29" s="18">
        <f>$G$10</f>
        <v>18000</v>
      </c>
      <c r="G29" s="19" t="s">
        <v>11</v>
      </c>
    </row>
    <row r="30" spans="1:9" x14ac:dyDescent="0.35">
      <c r="B30" s="7" t="s">
        <v>4</v>
      </c>
      <c r="C30" s="8">
        <f>$G$10/2</f>
        <v>9000</v>
      </c>
      <c r="D30" s="14" t="s">
        <v>11</v>
      </c>
      <c r="F30" s="8">
        <f>$G$10/2</f>
        <v>9000</v>
      </c>
      <c r="G30" s="14" t="s">
        <v>11</v>
      </c>
    </row>
    <row r="31" spans="1:9" x14ac:dyDescent="0.35">
      <c r="B31" s="7"/>
      <c r="C31" s="8"/>
      <c r="D31" s="9"/>
      <c r="F31" s="8"/>
      <c r="G31" s="9"/>
    </row>
    <row r="32" spans="1:9" x14ac:dyDescent="0.35">
      <c r="B32" s="7" t="s">
        <v>5</v>
      </c>
      <c r="C32" s="15">
        <f>(C$12-20-0.3-0.3)/(C29+C30)</f>
        <v>5.5329063036017043E-3</v>
      </c>
      <c r="D32" s="16">
        <f>C32/SQRT(2)</f>
        <v>3.9123555669465593E-3</v>
      </c>
      <c r="F32" s="15">
        <f>(F$12-20-0.3-0.3)/(F29+F30)</f>
        <v>1.2855389859889063E-2</v>
      </c>
      <c r="G32" s="16">
        <f>F32/SQRT(2)</f>
        <v>9.0901333447243361E-3</v>
      </c>
    </row>
    <row r="33" spans="2:9" x14ac:dyDescent="0.35">
      <c r="B33" s="7" t="s">
        <v>6</v>
      </c>
      <c r="C33" s="28">
        <f>C32*C30</f>
        <v>49.796156732415341</v>
      </c>
      <c r="D33" s="29">
        <f t="shared" ref="D33:D34" si="0">C33/SQRT(2)</f>
        <v>35.211200102519037</v>
      </c>
      <c r="F33" s="28">
        <f>F32*F30</f>
        <v>115.69850873900157</v>
      </c>
      <c r="G33" s="29">
        <f t="shared" ref="G33" si="1">F33/SQRT(2)</f>
        <v>81.811200102519038</v>
      </c>
    </row>
    <row r="34" spans="2:9" x14ac:dyDescent="0.35">
      <c r="B34" s="7" t="s">
        <v>12</v>
      </c>
      <c r="C34" s="28">
        <f>C29*C32</f>
        <v>99.592313464830681</v>
      </c>
      <c r="D34" s="29">
        <f t="shared" si="0"/>
        <v>70.422400205038073</v>
      </c>
      <c r="F34" s="28">
        <f>F29*F32</f>
        <v>231.39701747800314</v>
      </c>
      <c r="G34" s="29">
        <f>F34/SQRT(2)</f>
        <v>163.62240020503808</v>
      </c>
    </row>
    <row r="35" spans="2:9" x14ac:dyDescent="0.35">
      <c r="B35" s="7"/>
      <c r="C35" s="8"/>
      <c r="D35" s="9"/>
      <c r="E35" s="32"/>
      <c r="F35" s="8"/>
      <c r="G35" s="9"/>
    </row>
    <row r="36" spans="2:9" ht="15.5" x14ac:dyDescent="0.35">
      <c r="B36" s="7" t="s">
        <v>14</v>
      </c>
      <c r="C36" s="26">
        <f>C32*C34</f>
        <v>0.55103493895983857</v>
      </c>
      <c r="D36" s="30">
        <f>D32*D34</f>
        <v>0.27551746947991923</v>
      </c>
      <c r="E36" s="32"/>
      <c r="F36" s="26">
        <f>F32*F34</f>
        <v>2.9746988720952938</v>
      </c>
      <c r="G36" s="30">
        <f>G32*G34</f>
        <v>1.4873494360476467</v>
      </c>
      <c r="H36" s="79" t="s">
        <v>34</v>
      </c>
    </row>
    <row r="37" spans="2:9" ht="15" thickBot="1" x14ac:dyDescent="0.4">
      <c r="B37" s="10" t="s">
        <v>17</v>
      </c>
      <c r="C37" s="27">
        <f>C32*C33</f>
        <v>0.27551746947991929</v>
      </c>
      <c r="D37" s="34">
        <f>D32*D33</f>
        <v>0.13775873473995962</v>
      </c>
      <c r="E37" s="32"/>
      <c r="F37" s="27">
        <f>F32*F33</f>
        <v>1.4873494360476469</v>
      </c>
      <c r="G37" s="34">
        <f>G32*G33</f>
        <v>0.74367471802382334</v>
      </c>
    </row>
    <row r="39" spans="2:9" s="20" customFormat="1" ht="15" thickBot="1" x14ac:dyDescent="0.4">
      <c r="B39" s="21" t="s">
        <v>30</v>
      </c>
    </row>
    <row r="40" spans="2:9" ht="15" thickBot="1" x14ac:dyDescent="0.4">
      <c r="B40" s="4" t="s">
        <v>35</v>
      </c>
      <c r="C40" s="5">
        <v>2000000</v>
      </c>
      <c r="D40" s="6"/>
    </row>
    <row r="41" spans="2:9" ht="15" thickBot="1" x14ac:dyDescent="0.4">
      <c r="B41" s="58"/>
      <c r="C41" s="51" t="s">
        <v>0</v>
      </c>
      <c r="D41" s="52" t="s">
        <v>1</v>
      </c>
      <c r="E41" s="38"/>
      <c r="F41" s="51" t="s">
        <v>0</v>
      </c>
      <c r="G41" s="52" t="s">
        <v>1</v>
      </c>
    </row>
    <row r="42" spans="2:9" x14ac:dyDescent="0.35">
      <c r="B42" s="62" t="s">
        <v>2</v>
      </c>
      <c r="C42" s="56">
        <f>D42*SQRT(2)</f>
        <v>169.70562748477141</v>
      </c>
      <c r="D42" s="50">
        <v>120</v>
      </c>
      <c r="E42" s="38"/>
      <c r="F42" s="53">
        <f>G42*SQRT(2)</f>
        <v>195.16147160748713</v>
      </c>
      <c r="G42" s="50">
        <f>120*1.15</f>
        <v>138</v>
      </c>
      <c r="I42" t="s">
        <v>61</v>
      </c>
    </row>
    <row r="43" spans="2:9" ht="15" thickBot="1" x14ac:dyDescent="0.4">
      <c r="B43" s="64" t="s">
        <v>24</v>
      </c>
      <c r="C43" s="57">
        <f>(-C42)^2/$C$40</f>
        <v>1.4400000000000001E-2</v>
      </c>
      <c r="D43" s="49">
        <f>(C43)/SQRT(2)</f>
        <v>1.0182337649086284E-2</v>
      </c>
      <c r="E43" s="47"/>
      <c r="F43" s="48">
        <f>(-F42)^2/$C$40</f>
        <v>1.9044000000000005E-2</v>
      </c>
      <c r="G43" s="49">
        <f>(F43)/SQRT(2)</f>
        <v>1.3466141540916614E-2</v>
      </c>
      <c r="I43" t="s">
        <v>60</v>
      </c>
    </row>
    <row r="45" spans="2:9" s="20" customFormat="1" ht="15" thickBot="1" x14ac:dyDescent="0.4">
      <c r="B45" s="21" t="s">
        <v>33</v>
      </c>
    </row>
    <row r="46" spans="2:9" ht="15" thickBot="1" x14ac:dyDescent="0.4">
      <c r="B46" s="13" t="s">
        <v>38</v>
      </c>
      <c r="C46" s="54">
        <v>10000</v>
      </c>
      <c r="D46" s="55"/>
    </row>
    <row r="47" spans="2:9" ht="15" thickBot="1" x14ac:dyDescent="0.4">
      <c r="B47" s="58"/>
      <c r="C47" s="51" t="s">
        <v>0</v>
      </c>
      <c r="D47" s="52" t="s">
        <v>1</v>
      </c>
      <c r="E47" s="38"/>
      <c r="F47" s="51" t="s">
        <v>0</v>
      </c>
      <c r="G47" s="52" t="s">
        <v>1</v>
      </c>
    </row>
    <row r="48" spans="2:9" x14ac:dyDescent="0.35">
      <c r="B48" s="62" t="s">
        <v>2</v>
      </c>
      <c r="C48" s="56">
        <f>D48*SQRT(2)</f>
        <v>169.70562748477141</v>
      </c>
      <c r="D48" s="50">
        <v>120</v>
      </c>
      <c r="E48" s="38"/>
      <c r="F48" s="53">
        <f>G48*SQRT(2)</f>
        <v>195.16147160748713</v>
      </c>
      <c r="G48" s="50">
        <f>120*1.15</f>
        <v>138</v>
      </c>
    </row>
    <row r="49" spans="2:10" x14ac:dyDescent="0.35">
      <c r="B49" s="63" t="s">
        <v>23</v>
      </c>
      <c r="C49" s="61">
        <f>(C48-0.3-0.5)</f>
        <v>168.9056274847714</v>
      </c>
      <c r="D49" s="9">
        <f>C48*SQRT(0.008167/1)</f>
        <v>15.336544591269574</v>
      </c>
      <c r="F49" s="8">
        <f>(F48-0.3-0.5)</f>
        <v>194.36147160748712</v>
      </c>
      <c r="G49" s="9">
        <f>F48*SQRT(0.008167/1)</f>
        <v>17.637026279960011</v>
      </c>
      <c r="I49" t="s">
        <v>26</v>
      </c>
    </row>
    <row r="50" spans="2:10" ht="15" thickBot="1" x14ac:dyDescent="0.4">
      <c r="B50" s="64" t="s">
        <v>24</v>
      </c>
      <c r="C50" s="57">
        <f>(C49)^2/$C$46</f>
        <v>2.8529110996024363</v>
      </c>
      <c r="D50" s="65">
        <f>(D49)^2/$C$46</f>
        <v>2.3520960000000004E-2</v>
      </c>
      <c r="E50" s="47"/>
      <c r="F50" s="48">
        <f>(F49)^2/$C$46</f>
        <v>3.7776381645428025</v>
      </c>
      <c r="G50" s="65">
        <f>(G49)^2/$C$46</f>
        <v>3.1106469600000009E-2</v>
      </c>
      <c r="I50" t="s">
        <v>27</v>
      </c>
    </row>
    <row r="51" spans="2:10" x14ac:dyDescent="0.35">
      <c r="I51" s="46">
        <f>F49/C46</f>
        <v>1.943614716074871E-2</v>
      </c>
      <c r="J51" s="16">
        <f>I51*SQRT(0.008167/1)</f>
        <v>1.7564729115423631E-3</v>
      </c>
    </row>
    <row r="52" spans="2:10" x14ac:dyDescent="0.35">
      <c r="J52" s="46">
        <f>J51*C46</f>
        <v>17.564729115423631</v>
      </c>
    </row>
    <row r="53" spans="2:10" x14ac:dyDescent="0.35">
      <c r="J53" s="46">
        <f>J52*J51</f>
        <v>3.085197088982106E-2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554F-0FFD-4A00-B042-A6CDFDD6B302}">
  <dimension ref="A2:J57"/>
  <sheetViews>
    <sheetView tabSelected="1" zoomScale="85" zoomScaleNormal="85" workbookViewId="0">
      <selection activeCell="J54" sqref="J54"/>
    </sheetView>
  </sheetViews>
  <sheetFormatPr defaultRowHeight="14.5" x14ac:dyDescent="0.35"/>
  <cols>
    <col min="2" max="2" width="17.81640625" customWidth="1"/>
    <col min="3" max="3" width="11" customWidth="1"/>
    <col min="5" max="5" width="6.1796875" customWidth="1"/>
    <col min="8" max="8" width="5.453125" customWidth="1"/>
    <col min="10" max="10" width="12.26953125" bestFit="1" customWidth="1"/>
  </cols>
  <sheetData>
    <row r="2" spans="2:9" s="20" customFormat="1" x14ac:dyDescent="0.35">
      <c r="B2" s="21" t="s">
        <v>28</v>
      </c>
    </row>
    <row r="3" spans="2:9" ht="15" thickBot="1" x14ac:dyDescent="0.4">
      <c r="B3" t="s">
        <v>22</v>
      </c>
    </row>
    <row r="4" spans="2:9" ht="15" thickBot="1" x14ac:dyDescent="0.4">
      <c r="B4" s="4" t="s">
        <v>36</v>
      </c>
      <c r="C4" s="82">
        <v>68000</v>
      </c>
      <c r="D4" s="76" t="s">
        <v>32</v>
      </c>
    </row>
    <row r="5" spans="2:9" ht="15" thickBot="1" x14ac:dyDescent="0.4">
      <c r="B5" s="58"/>
      <c r="C5" s="51" t="s">
        <v>0</v>
      </c>
      <c r="D5" s="52" t="s">
        <v>1</v>
      </c>
      <c r="E5" s="38"/>
      <c r="F5" s="51" t="s">
        <v>0</v>
      </c>
      <c r="G5" s="52" t="s">
        <v>1</v>
      </c>
    </row>
    <row r="6" spans="2:9" x14ac:dyDescent="0.35">
      <c r="B6" s="59" t="s">
        <v>2</v>
      </c>
      <c r="C6" s="56">
        <f>D6*SQRT(2)</f>
        <v>169.70562748477141</v>
      </c>
      <c r="D6" s="50">
        <v>120</v>
      </c>
      <c r="E6" s="38"/>
      <c r="F6" s="53">
        <f>G6*SQRT(2)</f>
        <v>367.69552621700473</v>
      </c>
      <c r="G6" s="50">
        <v>260</v>
      </c>
    </row>
    <row r="7" spans="2:9" ht="15" thickBot="1" x14ac:dyDescent="0.4">
      <c r="B7" s="60" t="s">
        <v>25</v>
      </c>
      <c r="C7" s="57">
        <f>(C6-20)^2/$C$4</f>
        <v>0.32958492500895803</v>
      </c>
      <c r="D7" s="49">
        <f>(C7)/(2*SQRT(2))</f>
        <v>0.11652586772534697</v>
      </c>
      <c r="E7" s="47"/>
      <c r="F7" s="48">
        <f>(F6-20)^2/$C$4</f>
        <v>1.7778261610488209</v>
      </c>
      <c r="G7" s="49">
        <f>(F7)/(2*SQRT(2))</f>
        <v>0.62855646712423419</v>
      </c>
    </row>
    <row r="10" spans="2:9" s="20" customFormat="1" ht="15" thickBot="1" x14ac:dyDescent="0.4">
      <c r="B10" s="21" t="s">
        <v>31</v>
      </c>
      <c r="F10" s="77" t="s">
        <v>37</v>
      </c>
      <c r="G10" s="72">
        <v>24000</v>
      </c>
    </row>
    <row r="11" spans="2:9" x14ac:dyDescent="0.35">
      <c r="B11" s="11"/>
      <c r="C11" s="36" t="s">
        <v>20</v>
      </c>
      <c r="D11" s="37" t="s">
        <v>1</v>
      </c>
      <c r="E11" s="38"/>
      <c r="F11" s="36" t="s">
        <v>20</v>
      </c>
      <c r="G11" s="37" t="s">
        <v>1</v>
      </c>
      <c r="I11" s="73" t="s">
        <v>59</v>
      </c>
    </row>
    <row r="12" spans="2:9" ht="15" thickBot="1" x14ac:dyDescent="0.4">
      <c r="B12" s="12" t="s">
        <v>2</v>
      </c>
      <c r="C12" s="39">
        <f>D12*SQRT(2)</f>
        <v>169.70562748477141</v>
      </c>
      <c r="D12" s="40">
        <v>120</v>
      </c>
      <c r="E12" s="41"/>
      <c r="F12" s="39">
        <f>G12*SQRT(2)</f>
        <v>367.69552621700473</v>
      </c>
      <c r="G12" s="40">
        <v>260</v>
      </c>
      <c r="I12">
        <v>0</v>
      </c>
    </row>
    <row r="13" spans="2:9" ht="15" thickBot="1" x14ac:dyDescent="0.4">
      <c r="B13" s="45"/>
      <c r="C13" s="32"/>
      <c r="D13" s="32"/>
      <c r="E13" s="32"/>
      <c r="F13" s="32"/>
      <c r="G13" s="32"/>
    </row>
    <row r="14" spans="2:9" ht="15" thickBot="1" x14ac:dyDescent="0.4">
      <c r="B14" s="42" t="s">
        <v>16</v>
      </c>
      <c r="C14" s="36" t="s">
        <v>20</v>
      </c>
      <c r="D14" s="37" t="s">
        <v>1</v>
      </c>
      <c r="E14" s="38"/>
      <c r="F14" s="36" t="s">
        <v>20</v>
      </c>
      <c r="G14" s="37" t="s">
        <v>1</v>
      </c>
    </row>
    <row r="15" spans="2:9" x14ac:dyDescent="0.35">
      <c r="B15" s="4" t="s">
        <v>48</v>
      </c>
      <c r="C15" s="18">
        <f>$G$10/3</f>
        <v>8000</v>
      </c>
      <c r="D15" s="19" t="s">
        <v>11</v>
      </c>
      <c r="F15" s="18">
        <f>$G$10/3</f>
        <v>8000</v>
      </c>
      <c r="G15" s="19" t="s">
        <v>11</v>
      </c>
    </row>
    <row r="16" spans="2:9" x14ac:dyDescent="0.35">
      <c r="B16" s="2" t="s">
        <v>49</v>
      </c>
      <c r="C16" s="8">
        <f>$G$10/3</f>
        <v>8000</v>
      </c>
      <c r="D16" s="9" t="s">
        <v>11</v>
      </c>
      <c r="F16" s="8">
        <f>$G$10/3</f>
        <v>8000</v>
      </c>
      <c r="G16" s="9" t="s">
        <v>11</v>
      </c>
    </row>
    <row r="17" spans="1:9" x14ac:dyDescent="0.35">
      <c r="B17" s="2"/>
      <c r="C17" s="8"/>
      <c r="D17" s="9"/>
      <c r="F17" s="8"/>
      <c r="G17" s="9"/>
    </row>
    <row r="18" spans="1:9" x14ac:dyDescent="0.35">
      <c r="B18" s="2" t="s">
        <v>5</v>
      </c>
      <c r="C18" s="15">
        <f>(C$12-20-0.3-0.3-I12)/(C15+C16)</f>
        <v>9.3191017177982113E-3</v>
      </c>
      <c r="D18" s="16">
        <f>C18/SQRT(2)</f>
        <v>6.5896000192223183E-3</v>
      </c>
      <c r="F18" s="15">
        <f>(F$12-20-0.3-0.3-I12)/(F15+F16)</f>
        <v>2.1693470388562792E-2</v>
      </c>
      <c r="G18" s="16">
        <f>F18/SQRT(2)</f>
        <v>1.5339600019222318E-2</v>
      </c>
    </row>
    <row r="19" spans="1:9" x14ac:dyDescent="0.35">
      <c r="B19" s="2" t="s">
        <v>51</v>
      </c>
      <c r="C19" s="17">
        <f>C18*C16</f>
        <v>74.552813742385695</v>
      </c>
      <c r="D19" s="22">
        <f>C19/SQRT(2)</f>
        <v>52.71680015377855</v>
      </c>
      <c r="F19" s="17">
        <f>F18*F16</f>
        <v>173.54776310850235</v>
      </c>
      <c r="G19" s="22">
        <f>F19/SQRT(2)</f>
        <v>122.71680015377855</v>
      </c>
      <c r="I19" s="46"/>
    </row>
    <row r="20" spans="1:9" x14ac:dyDescent="0.35">
      <c r="B20" s="2" t="s">
        <v>50</v>
      </c>
      <c r="C20" s="17">
        <f>C15*C18</f>
        <v>74.552813742385695</v>
      </c>
      <c r="D20" s="22">
        <f>C20/SQRT(2)</f>
        <v>52.71680015377855</v>
      </c>
      <c r="F20" s="17">
        <f>F15*F18</f>
        <v>173.54776310850235</v>
      </c>
      <c r="G20" s="22">
        <f>F20/SQRT(2)</f>
        <v>122.71680015377855</v>
      </c>
    </row>
    <row r="21" spans="1:9" x14ac:dyDescent="0.35">
      <c r="B21" s="2"/>
      <c r="C21" s="17"/>
      <c r="D21" s="22"/>
      <c r="F21" s="17"/>
      <c r="G21" s="22"/>
    </row>
    <row r="22" spans="1:9" x14ac:dyDescent="0.35">
      <c r="B22" s="2" t="s">
        <v>52</v>
      </c>
      <c r="C22" s="23">
        <f>C20*C18</f>
        <v>0.69476525461335659</v>
      </c>
      <c r="D22" s="24">
        <f>D20*D18</f>
        <v>0.34738262730667824</v>
      </c>
      <c r="F22" s="23">
        <f>F20*F18</f>
        <v>3.7648532599956059</v>
      </c>
      <c r="G22" s="24">
        <f>G20*G18</f>
        <v>1.8824266299978027</v>
      </c>
      <c r="H22" s="44"/>
    </row>
    <row r="23" spans="1:9" x14ac:dyDescent="0.35">
      <c r="B23" s="2" t="s">
        <v>53</v>
      </c>
      <c r="C23" s="23">
        <f>C18*C19</f>
        <v>0.69476525461335659</v>
      </c>
      <c r="D23" s="24">
        <f>D18*D19</f>
        <v>0.34738262730667824</v>
      </c>
      <c r="F23" s="23">
        <f>F18*F19</f>
        <v>3.7648532599956059</v>
      </c>
      <c r="G23" s="24">
        <f>G18*G19</f>
        <v>1.8824266299978027</v>
      </c>
    </row>
    <row r="24" spans="1:9" ht="15" thickBot="1" x14ac:dyDescent="0.4">
      <c r="B24" s="3" t="s">
        <v>10</v>
      </c>
      <c r="C24" s="25">
        <f>C23/3</f>
        <v>0.2315884182044522</v>
      </c>
      <c r="D24" s="31">
        <f>D23/3</f>
        <v>0.11579420910222608</v>
      </c>
      <c r="F24" s="25">
        <f>F23/3</f>
        <v>1.2549510866652021</v>
      </c>
      <c r="G24" s="31">
        <f>G23/3</f>
        <v>0.62747554333260092</v>
      </c>
    </row>
    <row r="25" spans="1:9" x14ac:dyDescent="0.35">
      <c r="C25" s="32"/>
      <c r="D25" s="32"/>
      <c r="E25" s="32"/>
      <c r="F25" s="32"/>
      <c r="G25" s="32"/>
    </row>
    <row r="26" spans="1:9" x14ac:dyDescent="0.35">
      <c r="B26" s="35" t="s">
        <v>21</v>
      </c>
      <c r="C26" s="32"/>
      <c r="D26" s="32"/>
      <c r="E26" s="32"/>
      <c r="F26" s="32"/>
      <c r="G26" s="32"/>
    </row>
    <row r="27" spans="1:9" ht="15" thickBot="1" x14ac:dyDescent="0.4">
      <c r="A27" s="71" t="s">
        <v>19</v>
      </c>
    </row>
    <row r="28" spans="1:9" ht="15" thickBot="1" x14ac:dyDescent="0.4">
      <c r="B28" s="43" t="s">
        <v>18</v>
      </c>
      <c r="C28" s="36" t="s">
        <v>20</v>
      </c>
      <c r="D28" s="37" t="s">
        <v>1</v>
      </c>
      <c r="E28" s="38"/>
      <c r="F28" s="36" t="s">
        <v>20</v>
      </c>
      <c r="G28" s="37" t="s">
        <v>1</v>
      </c>
    </row>
    <row r="29" spans="1:9" x14ac:dyDescent="0.35">
      <c r="A29" t="s">
        <v>15</v>
      </c>
      <c r="B29" s="66" t="s">
        <v>54</v>
      </c>
      <c r="C29" s="18">
        <f>$G$10/2</f>
        <v>12000</v>
      </c>
      <c r="D29" s="19" t="s">
        <v>11</v>
      </c>
      <c r="F29" s="18">
        <f>$G$10/2</f>
        <v>12000</v>
      </c>
      <c r="G29" s="19" t="s">
        <v>11</v>
      </c>
    </row>
    <row r="30" spans="1:9" x14ac:dyDescent="0.35">
      <c r="B30" s="7" t="s">
        <v>49</v>
      </c>
      <c r="C30" s="8">
        <f>$G$10/3</f>
        <v>8000</v>
      </c>
      <c r="D30" s="14" t="s">
        <v>11</v>
      </c>
      <c r="F30" s="8">
        <f>$G$10/3</f>
        <v>8000</v>
      </c>
      <c r="G30" s="14" t="s">
        <v>11</v>
      </c>
    </row>
    <row r="31" spans="1:9" x14ac:dyDescent="0.35">
      <c r="B31" s="7"/>
      <c r="C31" s="8"/>
      <c r="D31" s="9"/>
      <c r="F31" s="8"/>
      <c r="G31" s="9"/>
    </row>
    <row r="32" spans="1:9" x14ac:dyDescent="0.35">
      <c r="B32" s="7" t="s">
        <v>5</v>
      </c>
      <c r="C32" s="15">
        <f>(C$12-20-0.3-0.3)/(C29+C30)</f>
        <v>7.4552813742385692E-3</v>
      </c>
      <c r="D32" s="16">
        <f>C32/SQRT(2)</f>
        <v>5.2716800153778552E-3</v>
      </c>
      <c r="F32" s="15">
        <f>(F$12-20-0.3-0.3)/(F29+F30)</f>
        <v>1.7354776310850237E-2</v>
      </c>
      <c r="G32" s="16">
        <f>F32/SQRT(2)</f>
        <v>1.2271680015377855E-2</v>
      </c>
    </row>
    <row r="33" spans="2:8" x14ac:dyDescent="0.35">
      <c r="B33" s="7" t="s">
        <v>51</v>
      </c>
      <c r="C33" s="28">
        <f>C32*C30</f>
        <v>59.642250993908554</v>
      </c>
      <c r="D33" s="29">
        <f t="shared" ref="D33" si="0">C33/SQRT(2)</f>
        <v>42.173440123022843</v>
      </c>
      <c r="F33" s="28">
        <f>F32*F30</f>
        <v>138.8382104868019</v>
      </c>
      <c r="G33" s="29">
        <f t="shared" ref="G33" si="1">F33/SQRT(2)</f>
        <v>98.173440123022857</v>
      </c>
    </row>
    <row r="34" spans="2:8" x14ac:dyDescent="0.35">
      <c r="B34" s="7" t="s">
        <v>55</v>
      </c>
      <c r="C34" s="28">
        <f>C29*C32</f>
        <v>89.463376490862828</v>
      </c>
      <c r="D34" s="29">
        <f>C34/SQRT(2)</f>
        <v>63.260160184534257</v>
      </c>
      <c r="F34" s="28">
        <f>F29*F32</f>
        <v>208.25731573020283</v>
      </c>
      <c r="G34" s="29">
        <f>F34/SQRT(2)</f>
        <v>147.26016018453427</v>
      </c>
    </row>
    <row r="35" spans="2:8" x14ac:dyDescent="0.35">
      <c r="B35" s="7"/>
      <c r="C35" s="8"/>
      <c r="D35" s="9"/>
      <c r="E35" s="32"/>
      <c r="F35" s="8"/>
      <c r="G35" s="9"/>
    </row>
    <row r="36" spans="2:8" x14ac:dyDescent="0.35">
      <c r="B36" s="7" t="s">
        <v>56</v>
      </c>
      <c r="C36" s="26">
        <f>C32*C34</f>
        <v>0.66697464442882237</v>
      </c>
      <c r="D36" s="69">
        <f>D32*D34</f>
        <v>0.33348732221441113</v>
      </c>
      <c r="E36" s="33"/>
      <c r="F36" s="70">
        <f>F32*F34</f>
        <v>3.6142591295957827</v>
      </c>
      <c r="G36" s="69">
        <f>G32*G34</f>
        <v>1.8071295647978909</v>
      </c>
    </row>
    <row r="37" spans="2:8" x14ac:dyDescent="0.35">
      <c r="B37" s="7" t="s">
        <v>57</v>
      </c>
      <c r="C37" s="67">
        <f>C36/2</f>
        <v>0.33348732221441119</v>
      </c>
      <c r="D37" s="68">
        <f>D36/2</f>
        <v>0.16674366110720557</v>
      </c>
      <c r="E37" s="32"/>
      <c r="F37" s="67">
        <f>F36/2</f>
        <v>1.8071295647978913</v>
      </c>
      <c r="G37" s="68">
        <f>G36/2</f>
        <v>0.90356478239894544</v>
      </c>
      <c r="H37" t="s">
        <v>34</v>
      </c>
    </row>
    <row r="38" spans="2:8" ht="15" thickBot="1" x14ac:dyDescent="0.4">
      <c r="B38" s="10" t="s">
        <v>58</v>
      </c>
      <c r="C38" s="27">
        <f>C32*C33</f>
        <v>0.44464976295254821</v>
      </c>
      <c r="D38" s="34">
        <f>D32*D33</f>
        <v>0.22232488147627411</v>
      </c>
      <c r="E38" s="32"/>
      <c r="F38" s="27">
        <f>F32*F33</f>
        <v>2.4095060863971884</v>
      </c>
      <c r="G38" s="34">
        <f>G32*G33</f>
        <v>1.204753043198594</v>
      </c>
    </row>
    <row r="40" spans="2:8" s="20" customFormat="1" ht="15" thickBot="1" x14ac:dyDescent="0.4">
      <c r="B40" s="21" t="s">
        <v>30</v>
      </c>
    </row>
    <row r="41" spans="2:8" ht="15" thickBot="1" x14ac:dyDescent="0.4">
      <c r="B41" s="4" t="s">
        <v>35</v>
      </c>
      <c r="C41" s="5">
        <v>1000000</v>
      </c>
      <c r="D41" s="6"/>
    </row>
    <row r="42" spans="2:8" ht="15" thickBot="1" x14ac:dyDescent="0.4">
      <c r="B42" s="58"/>
      <c r="C42" s="51" t="s">
        <v>0</v>
      </c>
      <c r="D42" s="52" t="s">
        <v>1</v>
      </c>
      <c r="E42" s="38"/>
      <c r="F42" s="51" t="s">
        <v>0</v>
      </c>
      <c r="G42" s="52" t="s">
        <v>1</v>
      </c>
    </row>
    <row r="43" spans="2:8" x14ac:dyDescent="0.35">
      <c r="B43" s="62" t="s">
        <v>2</v>
      </c>
      <c r="C43" s="56">
        <f>D43*SQRT(2)</f>
        <v>169.70562748477141</v>
      </c>
      <c r="D43" s="50">
        <v>120</v>
      </c>
      <c r="E43" s="38"/>
      <c r="F43" s="53">
        <f>G43*SQRT(2)</f>
        <v>367.69552621700473</v>
      </c>
      <c r="G43" s="50">
        <v>260</v>
      </c>
    </row>
    <row r="44" spans="2:8" ht="15" thickBot="1" x14ac:dyDescent="0.4">
      <c r="B44" s="64" t="s">
        <v>24</v>
      </c>
      <c r="C44" s="57">
        <f>(-C43)^2/$C$41</f>
        <v>2.8800000000000003E-2</v>
      </c>
      <c r="D44" s="49">
        <f>(C44)/SQRT(2)</f>
        <v>2.0364675298172569E-2</v>
      </c>
      <c r="E44" s="47"/>
      <c r="F44" s="48">
        <f>(-F43)^2/$C$41</f>
        <v>0.13519999999999999</v>
      </c>
      <c r="G44" s="49">
        <f>(F44)/SQRT(2)</f>
        <v>9.5600836816421203E-2</v>
      </c>
    </row>
    <row r="46" spans="2:8" s="20" customFormat="1" ht="15" thickBot="1" x14ac:dyDescent="0.4">
      <c r="B46" s="21" t="s">
        <v>33</v>
      </c>
    </row>
    <row r="47" spans="2:8" ht="15" thickBot="1" x14ac:dyDescent="0.4">
      <c r="B47" s="13" t="s">
        <v>38</v>
      </c>
      <c r="C47" s="54">
        <v>10000</v>
      </c>
      <c r="D47" s="55"/>
    </row>
    <row r="48" spans="2:8" ht="15" thickBot="1" x14ac:dyDescent="0.4">
      <c r="B48" s="58"/>
      <c r="C48" s="51" t="s">
        <v>0</v>
      </c>
      <c r="D48" s="52" t="s">
        <v>1</v>
      </c>
      <c r="E48" s="38"/>
      <c r="F48" s="51" t="s">
        <v>0</v>
      </c>
      <c r="G48" s="52" t="s">
        <v>1</v>
      </c>
    </row>
    <row r="49" spans="2:10" x14ac:dyDescent="0.35">
      <c r="B49" s="62" t="s">
        <v>2</v>
      </c>
      <c r="C49" s="56">
        <f>D49*SQRT(2)</f>
        <v>169.70562748477141</v>
      </c>
      <c r="D49" s="50">
        <v>120</v>
      </c>
      <c r="E49" s="38"/>
      <c r="F49" s="53">
        <f>G49*SQRT(2)</f>
        <v>367.69552621700473</v>
      </c>
      <c r="G49" s="50">
        <v>260</v>
      </c>
    </row>
    <row r="50" spans="2:10" x14ac:dyDescent="0.35">
      <c r="B50" s="63" t="s">
        <v>23</v>
      </c>
      <c r="C50" s="61">
        <f>(C49-0.3-0.5)</f>
        <v>168.9056274847714</v>
      </c>
      <c r="D50" s="9">
        <f>C49*SQRT(0.008167/1)</f>
        <v>15.336544591269574</v>
      </c>
      <c r="F50" s="8">
        <f>(F49-0.3-0.5)</f>
        <v>366.89552621700471</v>
      </c>
      <c r="G50" s="9">
        <f>F49*SQRT(0.008167/1)</f>
        <v>33.229179947750744</v>
      </c>
      <c r="I50" t="s">
        <v>26</v>
      </c>
    </row>
    <row r="51" spans="2:10" ht="15" thickBot="1" x14ac:dyDescent="0.4">
      <c r="B51" s="64" t="s">
        <v>24</v>
      </c>
      <c r="C51" s="57">
        <f>(C50)^2/$C$47</f>
        <v>2.8529110996024363</v>
      </c>
      <c r="D51" s="65">
        <f>(D50)^2/$C$47</f>
        <v>2.3520960000000004E-2</v>
      </c>
      <c r="E51" s="47"/>
      <c r="F51" s="48">
        <f>(F50)^2/$C$47</f>
        <v>13.461232715805279</v>
      </c>
      <c r="G51" s="65">
        <f>(G50)^2/$C$47</f>
        <v>0.11041784000000002</v>
      </c>
      <c r="I51" t="s">
        <v>27</v>
      </c>
    </row>
    <row r="52" spans="2:10" x14ac:dyDescent="0.35">
      <c r="I52" s="46">
        <f>F50/C47</f>
        <v>3.6689552621700469E-2</v>
      </c>
      <c r="J52" s="16">
        <f>I52*SQRT(0.008167/1)</f>
        <v>3.3156882783214364E-3</v>
      </c>
    </row>
    <row r="53" spans="2:10" x14ac:dyDescent="0.35">
      <c r="J53" s="46">
        <f>J52*C47</f>
        <v>33.156882783214364</v>
      </c>
    </row>
    <row r="54" spans="2:10" x14ac:dyDescent="0.35">
      <c r="J54" s="46">
        <f>J53*J52</f>
        <v>0.10993788758998171</v>
      </c>
    </row>
    <row r="56" spans="2:10" x14ac:dyDescent="0.35">
      <c r="B56" s="73"/>
    </row>
    <row r="57" spans="2:10" x14ac:dyDescent="0.35">
      <c r="B57" s="74"/>
      <c r="C57" s="75"/>
      <c r="D57" s="75"/>
      <c r="E57" s="75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8260-A77B-46B9-8358-6B99BAABF20D}">
  <dimension ref="L2:Z13"/>
  <sheetViews>
    <sheetView zoomScale="115" zoomScaleNormal="115" workbookViewId="0">
      <selection activeCell="P14" sqref="P14"/>
    </sheetView>
  </sheetViews>
  <sheetFormatPr defaultRowHeight="14.5" x14ac:dyDescent="0.35"/>
  <sheetData>
    <row r="2" spans="12:26" x14ac:dyDescent="0.35">
      <c r="L2" s="78" t="s">
        <v>39</v>
      </c>
    </row>
    <row r="3" spans="12:26" x14ac:dyDescent="0.35">
      <c r="L3" t="s">
        <v>43</v>
      </c>
    </row>
    <row r="4" spans="12:26" x14ac:dyDescent="0.35">
      <c r="L4" t="s">
        <v>40</v>
      </c>
    </row>
    <row r="5" spans="12:26" x14ac:dyDescent="0.35">
      <c r="L5" t="s">
        <v>41</v>
      </c>
    </row>
    <row r="6" spans="12:26" x14ac:dyDescent="0.35">
      <c r="L6" t="s">
        <v>42</v>
      </c>
    </row>
    <row r="8" spans="12:26" x14ac:dyDescent="0.35">
      <c r="L8" s="78" t="s">
        <v>69</v>
      </c>
    </row>
    <row r="9" spans="12:26" x14ac:dyDescent="0.35">
      <c r="L9" t="s">
        <v>64</v>
      </c>
      <c r="M9" t="s">
        <v>65</v>
      </c>
      <c r="N9" t="s">
        <v>68</v>
      </c>
    </row>
    <row r="10" spans="12:26" ht="14.5" customHeight="1" x14ac:dyDescent="0.35">
      <c r="L10" t="s">
        <v>62</v>
      </c>
      <c r="M10" t="s">
        <v>63</v>
      </c>
      <c r="N10" s="80" t="s">
        <v>67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2:26" x14ac:dyDescent="0.35"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2:26" ht="14.5" customHeight="1" x14ac:dyDescent="0.35">
      <c r="L12" t="s">
        <v>44</v>
      </c>
      <c r="M12" t="s">
        <v>46</v>
      </c>
      <c r="N12" s="81" t="s">
        <v>66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2:26" x14ac:dyDescent="0.35">
      <c r="L13" t="s">
        <v>45</v>
      </c>
      <c r="M13" t="s">
        <v>47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</sheetData>
  <mergeCells count="2">
    <mergeCell ref="N10:Z11"/>
    <mergeCell ref="N12:Z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 Parallel RDD</vt:lpstr>
      <vt:lpstr>3 Parallel RDD</vt:lpstr>
      <vt:lpstr>Typcial BOM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Iliya, Peter</dc:creator>
  <cp:lastModifiedBy>Iliya, Peter</cp:lastModifiedBy>
  <dcterms:created xsi:type="dcterms:W3CDTF">2021-08-27T16:44:25Z</dcterms:created>
  <dcterms:modified xsi:type="dcterms:W3CDTF">2022-11-10T05:36:09Z</dcterms:modified>
</cp:coreProperties>
</file>