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icloud-my.sharepoint.com/personal/j-contreras_ti_com/Documents/Documents/"/>
    </mc:Choice>
  </mc:AlternateContent>
  <xr:revisionPtr revIDLastSave="247" documentId="8_{F4D26E14-83A8-493F-8692-197076788C77}" xr6:coauthVersionLast="47" xr6:coauthVersionMax="47" xr10:uidLastSave="{DE0C7EB8-0FAE-4D10-9810-A63830D97C56}"/>
  <bookViews>
    <workbookView xWindow="28800" yWindow="-120" windowWidth="29040" windowHeight="15720" xr2:uid="{619DE457-ADB8-4B55-86FB-6492A031B1AE}"/>
  </bookViews>
  <sheets>
    <sheet name="TMCS1126xx Ioc_Voc" sheetId="1" r:id="rId1"/>
    <sheet name="Table_Datasheet_Sensitivity" sheetId="2" r:id="rId2"/>
  </sheets>
  <definedNames>
    <definedName name="ExternalData_1" localSheetId="1" hidden="1">Table_Datasheet_Sensitivity!$A$1:$E$28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C8" i="1"/>
  <c r="F11" i="1" l="1"/>
  <c r="E11" i="1"/>
  <c r="B21" i="1"/>
  <c r="B13" i="1"/>
  <c r="B22" i="1"/>
  <c r="C16" i="1"/>
  <c r="A16" i="1"/>
  <c r="C12" i="1"/>
  <c r="A12" i="1"/>
  <c r="E16" i="1" l="1"/>
  <c r="B18" i="1"/>
  <c r="E12" i="1" s="1"/>
  <c r="B16" i="1"/>
  <c r="B19" i="1"/>
  <c r="F16" i="1" s="1"/>
  <c r="D16" i="1" l="1"/>
  <c r="F12" i="1"/>
  <c r="D12"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705F30-89A0-463B-8547-7459B9201A8D}" keepAlive="1" name="Query - Table014 (Page 3)" description="Connection to the 'Table014 (Page 3)' query in the workbook." type="5" refreshedVersion="8" background="1" saveData="1">
    <dbPr connection="Provider=Microsoft.Mashup.OleDb.1;Data Source=$Workbook$;Location=&quot;Table014 (Page 3)&quot;;Extended Properties=&quot;&quot;" command="SELECT * FROM [Table014 (Page 3)]"/>
  </connection>
</connections>
</file>

<file path=xl/sharedStrings.xml><?xml version="1.0" encoding="utf-8"?>
<sst xmlns="http://schemas.openxmlformats.org/spreadsheetml/2006/main" count="147" uniqueCount="126">
  <si>
    <t>SENSITIVITY</t>
  </si>
  <si>
    <t>ZERO CURRENT OUTPUT
VOLTAGE</t>
  </si>
  <si>
    <t>V_{S} = 5V</t>
  </si>
  <si>
    <t>V_{S} = 3.3V</t>
  </si>
  <si>
    <t>TMCS1126ADx</t>
  </si>
  <si>
    <t>20mV/A</t>
  </si>
  <si>
    <t>2.5V</t>
  </si>
  <si>
    <t>±120A^{(2)}</t>
  </si>
  <si>
    <t>–120A to 35A^{(2)}</t>
  </si>
  <si>
    <t>TMCS1126A1x</t>
  </si>
  <si>
    <t>25mV/A</t>
  </si>
  <si>
    <t>±96A^{(2)}</t>
  </si>
  <si>
    <t>–96A to 28A^{(2)}</t>
  </si>
  <si>
    <t>TMCS1126A7x</t>
  </si>
  <si>
    <t>30mV/A</t>
  </si>
  <si>
    <t>±80A^{(2)}</t>
  </si>
  <si>
    <t>–80A to 23.3A^{(2)}</t>
  </si>
  <si>
    <t>TMCS1126A8x</t>
  </si>
  <si>
    <t>40mV/A</t>
  </si>
  <si>
    <t>±60A^{(2)}</t>
  </si>
  <si>
    <t>–60A to 17.5A^{(2)}</t>
  </si>
  <si>
    <t>TMCS1126A2x</t>
  </si>
  <si>
    <t>50mV/A</t>
  </si>
  <si>
    <t>±48A^{(2)}</t>
  </si>
  <si>
    <t>–48A to 14A^{(2)}</t>
  </si>
  <si>
    <t>TMCS1126A3x</t>
  </si>
  <si>
    <t>75mV/A</t>
  </si>
  <si>
    <t>±32A</t>
  </si>
  <si>
    <t>–32A to 9.3A</t>
  </si>
  <si>
    <t>TMCS1126A4x</t>
  </si>
  <si>
    <t>100mV/A</t>
  </si>
  <si>
    <t>±24A</t>
  </si>
  <si>
    <t>–24A to 7A</t>
  </si>
  <si>
    <t>TMCS1126A5x</t>
  </si>
  <si>
    <t>150mV/A</t>
  </si>
  <si>
    <t>±16A</t>
  </si>
  <si>
    <t>–16A to 4.7A</t>
  </si>
  <si>
    <t>TMCS1126BFx</t>
  </si>
  <si>
    <t>9.9mV/A</t>
  </si>
  <si>
    <t>1.65V</t>
  </si>
  <si>
    <t>–156.5A to 328.3A^{(2)}</t>
  </si>
  <si>
    <t>±156.5A^{(2)}</t>
  </si>
  <si>
    <t>TMCS1126B6x</t>
  </si>
  <si>
    <t>15mV/A</t>
  </si>
  <si>
    <t>–103.3A to 216.7A^{(2)}</t>
  </si>
  <si>
    <t>±103.3A^{(2)}</t>
  </si>
  <si>
    <t>TMCS1126BDx</t>
  </si>
  <si>
    <t>–77.5A to 162.5A^{(2)}</t>
  </si>
  <si>
    <t>±77.5A^{(2)}</t>
  </si>
  <si>
    <t>TMCS1126B1x</t>
  </si>
  <si>
    <t>–62A to 130A^{(2)}</t>
  </si>
  <si>
    <t>±62A^{(2)}</t>
  </si>
  <si>
    <t>TMCS1126BCx</t>
  </si>
  <si>
    <t>26.4mV/A</t>
  </si>
  <si>
    <t>–58.7A to 123A^{(2)}</t>
  </si>
  <si>
    <t>±58.7A^{(2)}</t>
  </si>
  <si>
    <t>TMCS1126B9x</t>
  </si>
  <si>
    <t>33mV/A</t>
  </si>
  <si>
    <t>–46.9A to 98.5A^{(2)}</t>
  </si>
  <si>
    <t>±46.9A^{(2)}</t>
  </si>
  <si>
    <t>TMCS1126BBx</t>
  </si>
  <si>
    <t>39.6mV/A</t>
  </si>
  <si>
    <t>–39.1A to 82A^{(2)}</t>
  </si>
  <si>
    <t>±39.1A^{(2)}</t>
  </si>
  <si>
    <t>TMCS1126B8x</t>
  </si>
  <si>
    <t>–38.7A to 81.2A^{(2)}</t>
  </si>
  <si>
    <t>±38.7A^{(2)}</t>
  </si>
  <si>
    <t>TMCS1126B2x</t>
  </si>
  <si>
    <t>–31A to 65A^{(2)}</t>
  </si>
  <si>
    <t>±31A</t>
  </si>
  <si>
    <t>TMCS1126BAx</t>
  </si>
  <si>
    <t>66mV/A</t>
  </si>
  <si>
    <t>–23.5A to 49.2A^{(2)}</t>
  </si>
  <si>
    <t>±23.5A</t>
  </si>
  <si>
    <t>TMCS1126B3x</t>
  </si>
  <si>
    <t>–20.7A to 43.3A^{(2)}</t>
  </si>
  <si>
    <t>±20.7A</t>
  </si>
  <si>
    <t>TMCS1126B4x</t>
  </si>
  <si>
    <t>–15.5A to 32.5A</t>
  </si>
  <si>
    <t>±15.5A</t>
  </si>
  <si>
    <t>TMCS1126BEx</t>
  </si>
  <si>
    <t>132mV/A</t>
  </si>
  <si>
    <t>–11.7A to 24.6A</t>
  </si>
  <si>
    <t>±11.7A</t>
  </si>
  <si>
    <t>TMCS1126B5x</t>
  </si>
  <si>
    <t>–10.3A to 21.7A</t>
  </si>
  <si>
    <t>±10.3A</t>
  </si>
  <si>
    <t>TMCS1126C1x</t>
  </si>
  <si>
    <t>0.33V</t>
  </si>
  <si>
    <t>–9.2A to 183A^{(2)}</t>
  </si>
  <si>
    <t>–9.2A to 115A^{(2)}</t>
  </si>
  <si>
    <t>TMCS1126C2x</t>
  </si>
  <si>
    <t>–4.6A to 91.4A^{(2)}</t>
  </si>
  <si>
    <t>–4.6A to 57.4A^{(2)}</t>
  </si>
  <si>
    <t>TMCS1126C3x</t>
  </si>
  <si>
    <t>–3.1A to 60.9A^{(2)}</t>
  </si>
  <si>
    <t>–3.1A to 38.3A^{(2)}</t>
  </si>
  <si>
    <t>TMCS1126C4x</t>
  </si>
  <si>
    <t>–2.3A to 45.7A^{(2)}</t>
  </si>
  <si>
    <t>–2.3A to 28.7A</t>
  </si>
  <si>
    <t>TMCS1126C5x</t>
  </si>
  <si>
    <t>–1.5A to 30.5A</t>
  </si>
  <si>
    <t>–1.5A to 19.1A</t>
  </si>
  <si>
    <t>S</t>
  </si>
  <si>
    <t>Device</t>
  </si>
  <si>
    <t>Units</t>
  </si>
  <si>
    <t>V</t>
  </si>
  <si>
    <t>mV/A</t>
  </si>
  <si>
    <t>A</t>
  </si>
  <si>
    <t>VS</t>
  </si>
  <si>
    <t>Ioc_Min</t>
  </si>
  <si>
    <t>Ioc_Max</t>
  </si>
  <si>
    <t>Calculate</t>
  </si>
  <si>
    <t>Voc</t>
  </si>
  <si>
    <t>Value</t>
  </si>
  <si>
    <t>Calculated Values</t>
  </si>
  <si>
    <t>Voc_Min</t>
  </si>
  <si>
    <t>Voc_Max</t>
  </si>
  <si>
    <t>Lower Limit</t>
  </si>
  <si>
    <t>Upper Limit</t>
  </si>
  <si>
    <t>Calculated</t>
  </si>
  <si>
    <t>Selection</t>
  </si>
  <si>
    <t>Input</t>
  </si>
  <si>
    <t>TMCS1126xxx Ioc calculator</t>
  </si>
  <si>
    <t>Use the drop down to select the devices you want to calculte the Ioc trigger point or the Voc to force on the pin.  Ioc OverCurrent.  Voc is Voltage applied at Voc pin</t>
  </si>
  <si>
    <t>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</si>
</sst>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22"/>
      <color theme="1"/>
      <name val="Arial Black"/>
      <family val="2"/>
    </font>
    <font>
      <b/>
      <sz val="16"/>
      <color theme="1"/>
      <name val="Aptos Narrow"/>
      <family val="2"/>
      <scheme val="minor"/>
    </font>
    <font>
      <sz val="8"/>
      <color theme="1"/>
      <name val="Arial"/>
      <family val="2"/>
    </font>
    <font>
      <b/>
      <sz val="14"/>
      <color theme="1"/>
      <name val="Aptos Narrow"/>
      <family val="2"/>
      <scheme val="minor"/>
    </font>
    <font>
      <sz val="10"/>
      <color theme="1"/>
      <name val="Arial"/>
      <family val="2"/>
    </font>
    <font>
      <b/>
      <sz val="10"/>
      <color theme="0"/>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DE0000"/>
        <bgColor indexed="64"/>
      </patternFill>
    </fill>
    <fill>
      <patternFill patternType="solid">
        <fgColor theme="4" tint="0.79998168889431442"/>
        <bgColor indexed="64"/>
      </patternFill>
    </fill>
    <fill>
      <patternFill patternType="solid">
        <fgColor rgb="FFFF0000"/>
        <bgColor indexed="64"/>
      </patternFill>
    </fill>
    <fill>
      <patternFill patternType="solid">
        <fgColor theme="2" tint="-0.499984740745262"/>
        <bgColor indexed="64"/>
      </patternFill>
    </fill>
    <fill>
      <patternFill patternType="solid">
        <fgColor theme="4" tint="0.39997558519241921"/>
        <bgColor indexed="64"/>
      </patternFill>
    </fill>
  </fills>
  <borders count="16">
    <border>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0" fillId="0" borderId="0" xfId="0" applyProtection="1">
      <protection locked="0"/>
    </xf>
    <xf numFmtId="0" fontId="9" fillId="5" borderId="5" xfId="0" applyFont="1" applyFill="1" applyBorder="1" applyAlignment="1" applyProtection="1">
      <alignment horizontal="center"/>
      <protection locked="0"/>
    </xf>
    <xf numFmtId="0" fontId="2" fillId="7" borderId="4" xfId="0" applyFont="1" applyFill="1" applyBorder="1" applyProtection="1">
      <protection locked="0"/>
    </xf>
    <xf numFmtId="0" fontId="2" fillId="7" borderId="8" xfId="0" applyFont="1" applyFill="1" applyBorder="1" applyProtection="1">
      <protection locked="0"/>
    </xf>
    <xf numFmtId="0" fontId="2" fillId="7" borderId="10" xfId="0" applyFont="1" applyFill="1" applyBorder="1" applyProtection="1">
      <protection locked="0"/>
    </xf>
    <xf numFmtId="0" fontId="2" fillId="7" borderId="11" xfId="0" applyFont="1" applyFill="1" applyBorder="1" applyProtection="1">
      <protection locked="0"/>
    </xf>
    <xf numFmtId="0" fontId="2" fillId="7" borderId="12" xfId="0" applyFont="1" applyFill="1" applyBorder="1" applyProtection="1">
      <protection locked="0"/>
    </xf>
    <xf numFmtId="0" fontId="2" fillId="7" borderId="13" xfId="0" applyFont="1" applyFill="1" applyBorder="1" applyProtection="1">
      <protection locked="0"/>
    </xf>
    <xf numFmtId="0" fontId="2" fillId="7" borderId="15" xfId="0" applyFont="1" applyFill="1" applyBorder="1" applyProtection="1">
      <protection locked="0"/>
    </xf>
    <xf numFmtId="0" fontId="2" fillId="7" borderId="5" xfId="0" applyFont="1" applyFill="1" applyBorder="1" applyProtection="1">
      <protection locked="0"/>
    </xf>
    <xf numFmtId="0" fontId="0" fillId="0" borderId="4" xfId="0" applyBorder="1" applyProtection="1">
      <protection locked="0"/>
    </xf>
    <xf numFmtId="0" fontId="4"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6" fillId="3" borderId="0" xfId="0" applyFont="1" applyFill="1" applyAlignment="1" applyProtection="1">
      <alignment horizontal="center"/>
      <protection locked="0"/>
    </xf>
    <xf numFmtId="0" fontId="6" fillId="3" borderId="1" xfId="0" applyFont="1" applyFill="1" applyBorder="1" applyAlignment="1" applyProtection="1">
      <alignment horizontal="center"/>
      <protection locked="0"/>
    </xf>
    <xf numFmtId="0" fontId="0" fillId="0" borderId="2" xfId="0" applyBorder="1" applyProtection="1">
      <protection locked="0"/>
    </xf>
    <xf numFmtId="10" fontId="0" fillId="0" borderId="0" xfId="0" applyNumberFormat="1" applyProtection="1">
      <protection locked="0"/>
    </xf>
    <xf numFmtId="9" fontId="0" fillId="0" borderId="3" xfId="1" applyFont="1" applyBorder="1" applyProtection="1">
      <protection locked="0"/>
    </xf>
    <xf numFmtId="9" fontId="0" fillId="0" borderId="3" xfId="1" applyFont="1" applyFill="1" applyBorder="1" applyProtection="1">
      <protection locked="0"/>
    </xf>
    <xf numFmtId="0" fontId="0" fillId="0" borderId="0" xfId="0" applyAlignment="1" applyProtection="1">
      <alignment horizontal="center"/>
      <protection locked="0"/>
    </xf>
    <xf numFmtId="0" fontId="7" fillId="0" borderId="0" xfId="0" applyFont="1" applyAlignment="1" applyProtection="1">
      <alignment horizontal="center"/>
      <protection locked="0"/>
    </xf>
    <xf numFmtId="0" fontId="8" fillId="4" borderId="0" xfId="0" applyFont="1" applyFill="1" applyAlignment="1" applyProtection="1">
      <alignment horizontal="center" vertical="top" wrapText="1"/>
      <protection locked="0"/>
    </xf>
    <xf numFmtId="0" fontId="9" fillId="5" borderId="5" xfId="0" applyFont="1" applyFill="1" applyBorder="1" applyProtection="1">
      <protection locked="0"/>
    </xf>
    <xf numFmtId="0" fontId="9" fillId="0" borderId="0" xfId="0" applyFont="1" applyFill="1" applyBorder="1" applyProtection="1">
      <protection locked="0"/>
    </xf>
    <xf numFmtId="0" fontId="9" fillId="5" borderId="7" xfId="0" applyFont="1" applyFill="1" applyBorder="1" applyProtection="1">
      <protection locked="0"/>
    </xf>
    <xf numFmtId="0" fontId="9" fillId="6" borderId="7" xfId="0" applyFont="1" applyFill="1" applyBorder="1" applyProtection="1">
      <protection locked="0"/>
    </xf>
    <xf numFmtId="0" fontId="10" fillId="2" borderId="7" xfId="0" applyFont="1" applyFill="1" applyBorder="1" applyProtection="1">
      <protection locked="0"/>
    </xf>
    <xf numFmtId="0" fontId="9" fillId="6" borderId="6" xfId="0" applyFont="1" applyFill="1" applyBorder="1" applyProtection="1">
      <protection locked="0"/>
    </xf>
    <xf numFmtId="0" fontId="10" fillId="2" borderId="5" xfId="0" applyFont="1" applyFill="1" applyBorder="1" applyProtection="1">
      <protection locked="0"/>
    </xf>
    <xf numFmtId="0" fontId="3" fillId="0" borderId="0" xfId="0" applyFont="1" applyProtection="1"/>
    <xf numFmtId="0" fontId="0" fillId="0" borderId="4" xfId="0" applyBorder="1" applyProtection="1"/>
    <xf numFmtId="0" fontId="9" fillId="6" borderId="6" xfId="0" applyFont="1" applyFill="1" applyBorder="1" applyProtection="1"/>
    <xf numFmtId="0" fontId="0" fillId="0" borderId="0" xfId="0" applyProtection="1"/>
    <xf numFmtId="0" fontId="2" fillId="7" borderId="4" xfId="0" applyFont="1" applyFill="1" applyBorder="1" applyProtection="1"/>
    <xf numFmtId="0" fontId="2" fillId="7" borderId="9" xfId="0" applyFont="1" applyFill="1" applyBorder="1" applyProtection="1"/>
    <xf numFmtId="0" fontId="2" fillId="7" borderId="14" xfId="0" applyFont="1" applyFill="1" applyBorder="1" applyProtection="1"/>
  </cellXfs>
  <cellStyles count="2">
    <cellStyle name="Normal" xfId="0" builtinId="0"/>
    <cellStyle name="Percent" xfId="1" builtinId="5"/>
  </cellStyles>
  <dxfs count="7">
    <dxf>
      <font>
        <b/>
        <i val="0"/>
        <color theme="1"/>
      </font>
      <fill>
        <patternFill>
          <bgColor rgb="FFFFFF00"/>
        </patternFill>
      </fill>
    </dxf>
    <dxf>
      <font>
        <b/>
        <i val="0"/>
        <color theme="1"/>
      </font>
      <fill>
        <patternFill>
          <bgColor rgb="FFFFFF00"/>
        </patternFill>
      </fil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ti.com/product/TMCS112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428624</xdr:colOff>
      <xdr:row>2</xdr:row>
      <xdr:rowOff>109537</xdr:rowOff>
    </xdr:to>
    <xdr:pic>
      <xdr:nvPicPr>
        <xdr:cNvPr id="2" name="Picture 1" descr=" ">
          <a:hlinkClick xmlns:r="http://schemas.openxmlformats.org/officeDocument/2006/relationships" r:id="rId1"/>
          <a:extLst>
            <a:ext uri="{FF2B5EF4-FFF2-40B4-BE49-F238E27FC236}">
              <a16:creationId xmlns:a16="http://schemas.microsoft.com/office/drawing/2014/main" id="{57A377F6-63F5-48DD-8E09-3035146FF6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2514599" cy="490537"/>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38B03113-1FD8-4A35-B6C1-EF5D290EE6F8}" autoFormatId="16" applyNumberFormats="0" applyBorderFormats="0" applyFontFormats="0" applyPatternFormats="0" applyAlignmentFormats="0" applyWidthHeightFormats="0">
  <queryTableRefresh nextId="6">
    <queryTableFields count="5">
      <queryTableField id="1" name="PRODUCT^{(3)}" tableColumnId="1"/>
      <queryTableField id="2" name="SENSITIVITY" tableColumnId="2"/>
      <queryTableField id="3" name="ZERO CURRENT OUTPUT_x000a_VOLTAGE" tableColumnId="3"/>
      <queryTableField id="4" name="V_{S} = 5V" tableColumnId="4"/>
      <queryTableField id="5" name="V_{S} = 3.3V"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B28115-3E17-47DF-96FE-62585ADFA935}" name="Table014__Page_3" displayName="Table014__Page_3" ref="A1:E28" tableType="queryTable" totalsRowShown="0">
  <autoFilter ref="A1:E28" xr:uid="{51B28115-3E17-47DF-96FE-62585ADFA935}"/>
  <tableColumns count="5">
    <tableColumn id="1" xr3:uid="{9AB32C04-7E27-4D14-8E05-B4F7955689CD}" uniqueName="1" name="Device" queryTableFieldId="1" dataDxfId="6"/>
    <tableColumn id="2" xr3:uid="{145DED84-6016-4DAA-A843-C47EBF83FC14}" uniqueName="2" name="SENSITIVITY" queryTableFieldId="2" dataDxfId="5"/>
    <tableColumn id="3" xr3:uid="{93169D6F-3A31-4B0D-AEE8-89AAC6685551}" uniqueName="3" name="ZERO CURRENT OUTPUT_x000a_VOLTAGE" queryTableFieldId="3" dataDxfId="4"/>
    <tableColumn id="4" xr3:uid="{C8D64290-EF38-4832-8EAB-0FFFD946FFFB}" uniqueName="4" name="V_{S} = 5V" queryTableFieldId="4" dataDxfId="3"/>
    <tableColumn id="5" xr3:uid="{61254443-3C82-4311-A8DD-C8FD67498875}" uniqueName="5" name="V_{S} = 3.3V" queryTableFieldId="5" data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47A5B-D975-4A51-B08C-23355EEA7B27}">
  <dimension ref="A1:BW22"/>
  <sheetViews>
    <sheetView tabSelected="1" workbookViewId="0">
      <selection activeCell="J29" sqref="J29"/>
    </sheetView>
  </sheetViews>
  <sheetFormatPr defaultRowHeight="15" x14ac:dyDescent="0.25"/>
  <cols>
    <col min="1" max="1" width="15.7109375" style="1" customWidth="1"/>
    <col min="2" max="2" width="15.5703125" style="1" customWidth="1"/>
    <col min="3" max="3" width="7.7109375" style="1" customWidth="1"/>
    <col min="4" max="4" width="21.140625" style="1" customWidth="1"/>
    <col min="5" max="5" width="10.85546875" style="1" bestFit="1" customWidth="1"/>
    <col min="6" max="6" width="11" style="1" bestFit="1" customWidth="1"/>
    <col min="7" max="16384" width="9.140625" style="1"/>
  </cols>
  <sheetData>
    <row r="1" spans="1:75" x14ac:dyDescent="0.25">
      <c r="A1" s="12" t="s">
        <v>123</v>
      </c>
      <c r="B1" s="13"/>
      <c r="C1" s="13"/>
      <c r="D1" s="13"/>
      <c r="E1" s="13"/>
      <c r="F1" s="13"/>
      <c r="G1" s="13"/>
      <c r="H1" s="13"/>
      <c r="I1" s="13"/>
      <c r="J1" s="13"/>
      <c r="K1" s="13"/>
      <c r="L1" s="13"/>
      <c r="M1" s="13"/>
      <c r="N1" s="13"/>
      <c r="O1" s="13"/>
    </row>
    <row r="2" spans="1:75" x14ac:dyDescent="0.25">
      <c r="A2" s="13"/>
      <c r="B2" s="13"/>
      <c r="C2" s="13"/>
      <c r="D2" s="13"/>
      <c r="E2" s="13"/>
      <c r="F2" s="13"/>
      <c r="G2" s="13"/>
      <c r="H2" s="13"/>
      <c r="I2" s="13"/>
      <c r="J2" s="13"/>
      <c r="K2" s="13"/>
      <c r="L2" s="13"/>
      <c r="M2" s="13"/>
      <c r="N2" s="13"/>
      <c r="O2" s="13"/>
    </row>
    <row r="3" spans="1:75" ht="47.25" customHeight="1" x14ac:dyDescent="0.25">
      <c r="A3" s="13"/>
      <c r="B3" s="13"/>
      <c r="C3" s="13"/>
      <c r="D3" s="13"/>
      <c r="E3" s="13"/>
      <c r="F3" s="13"/>
      <c r="G3" s="13"/>
      <c r="H3" s="13"/>
      <c r="I3" s="13"/>
      <c r="J3" s="13"/>
      <c r="K3" s="13"/>
      <c r="L3" s="13"/>
      <c r="M3" s="13"/>
      <c r="N3" s="13"/>
      <c r="O3" s="13"/>
    </row>
    <row r="4" spans="1:75" ht="15" customHeight="1" x14ac:dyDescent="0.25">
      <c r="A4" s="14"/>
      <c r="B4" s="14"/>
      <c r="C4" s="14"/>
      <c r="D4" s="14"/>
      <c r="E4" s="14"/>
      <c r="F4" s="14"/>
      <c r="G4" s="14"/>
      <c r="H4" s="14"/>
      <c r="I4" s="14"/>
      <c r="J4" s="14"/>
      <c r="K4" s="14"/>
      <c r="L4" s="14"/>
      <c r="M4" s="14"/>
      <c r="N4" s="14"/>
      <c r="O4" s="15"/>
      <c r="P4" s="16"/>
      <c r="Q4" s="17"/>
      <c r="R4" s="17"/>
      <c r="S4" s="17"/>
      <c r="T4" s="17"/>
      <c r="U4" s="17"/>
      <c r="V4" s="17"/>
      <c r="W4" s="17"/>
      <c r="X4" s="17"/>
      <c r="Y4" s="17"/>
      <c r="Z4" s="17"/>
      <c r="AA4" s="17"/>
      <c r="AB4" s="17"/>
      <c r="AC4" s="17"/>
      <c r="AD4" s="18"/>
      <c r="AE4" s="16"/>
      <c r="AF4" s="17"/>
      <c r="AG4" s="17"/>
      <c r="AH4" s="17"/>
      <c r="AI4" s="17"/>
      <c r="AJ4" s="17"/>
      <c r="AK4" s="17"/>
      <c r="AL4" s="17"/>
      <c r="AM4" s="17"/>
      <c r="AN4" s="17"/>
      <c r="AO4" s="17"/>
      <c r="AP4" s="17"/>
      <c r="AQ4" s="17"/>
      <c r="AR4" s="17"/>
      <c r="AS4" s="19"/>
      <c r="AT4" s="16"/>
      <c r="AU4" s="17"/>
      <c r="AV4" s="17"/>
      <c r="AW4" s="17"/>
      <c r="AX4" s="17"/>
      <c r="AY4" s="17"/>
      <c r="AZ4" s="17"/>
      <c r="BA4" s="17"/>
      <c r="BB4" s="17"/>
      <c r="BC4" s="17"/>
      <c r="BD4" s="17"/>
      <c r="BE4" s="17"/>
      <c r="BF4" s="17"/>
      <c r="BG4" s="17"/>
      <c r="BH4" s="18"/>
      <c r="BI4" s="16"/>
      <c r="BJ4" s="17"/>
      <c r="BK4" s="17"/>
      <c r="BL4" s="17"/>
      <c r="BM4" s="17"/>
      <c r="BN4" s="17"/>
      <c r="BO4" s="17"/>
      <c r="BP4" s="17"/>
      <c r="BQ4" s="17"/>
      <c r="BR4" s="17"/>
      <c r="BS4" s="17"/>
      <c r="BT4" s="17"/>
      <c r="BU4" s="17"/>
      <c r="BV4" s="17"/>
      <c r="BW4" s="18"/>
    </row>
    <row r="5" spans="1:75" ht="7.5" customHeight="1" x14ac:dyDescent="0.3">
      <c r="A5" s="20"/>
      <c r="B5" s="21"/>
      <c r="C5" s="21"/>
      <c r="D5" s="21"/>
      <c r="E5" s="21"/>
    </row>
    <row r="6" spans="1:75" ht="44.25" customHeight="1" thickBot="1" x14ac:dyDescent="0.3">
      <c r="A6" s="20"/>
      <c r="B6" s="22" t="s">
        <v>124</v>
      </c>
      <c r="C6" s="22"/>
      <c r="D6" s="22"/>
      <c r="E6" s="22"/>
    </row>
    <row r="7" spans="1:75" ht="15.75" thickBot="1" x14ac:dyDescent="0.3">
      <c r="A7" s="23" t="s">
        <v>104</v>
      </c>
      <c r="B7" s="2" t="s">
        <v>4</v>
      </c>
      <c r="D7" s="24"/>
      <c r="F7" s="25" t="s">
        <v>121</v>
      </c>
    </row>
    <row r="8" spans="1:75" ht="15.75" thickBot="1" x14ac:dyDescent="0.3">
      <c r="A8" s="23" t="s">
        <v>112</v>
      </c>
      <c r="B8" s="23" t="s">
        <v>113</v>
      </c>
      <c r="C8" s="30" t="str">
        <f>"Voc"</f>
        <v>Voc</v>
      </c>
      <c r="D8" s="30" t="str">
        <f>"Ioc"</f>
        <v>Ioc</v>
      </c>
      <c r="F8" s="26" t="s">
        <v>122</v>
      </c>
    </row>
    <row r="9" spans="1:75" ht="15.75" thickBot="1" x14ac:dyDescent="0.3">
      <c r="F9" s="10" t="s">
        <v>120</v>
      </c>
    </row>
    <row r="10" spans="1:75" ht="15.75" thickBot="1" x14ac:dyDescent="0.3">
      <c r="A10" s="27" t="s">
        <v>125</v>
      </c>
      <c r="B10" s="27" t="s">
        <v>114</v>
      </c>
      <c r="C10" s="27" t="s">
        <v>105</v>
      </c>
      <c r="E10" s="11" t="s">
        <v>118</v>
      </c>
      <c r="F10" s="11" t="s">
        <v>119</v>
      </c>
    </row>
    <row r="11" spans="1:75" ht="15.75" thickBot="1" x14ac:dyDescent="0.3">
      <c r="A11" s="28" t="s">
        <v>109</v>
      </c>
      <c r="B11" s="28">
        <v>5</v>
      </c>
      <c r="C11" s="28" t="s">
        <v>106</v>
      </c>
      <c r="E11" s="31">
        <f>3</f>
        <v>3</v>
      </c>
      <c r="F11" s="31">
        <f>5</f>
        <v>5</v>
      </c>
    </row>
    <row r="12" spans="1:75" ht="15.75" thickBot="1" x14ac:dyDescent="0.3">
      <c r="A12" s="32" t="str">
        <f>IF(B8="Ioc", "Voc", "Ioc")</f>
        <v>Ioc</v>
      </c>
      <c r="B12" s="28">
        <v>37.5</v>
      </c>
      <c r="C12" s="32" t="str">
        <f>IF(B8="Ioc", "V", "A")</f>
        <v>A</v>
      </c>
      <c r="D12" s="33" t="str">
        <f>IF(OR(B12&lt;E12,B12&gt;F12),"Need to adjust "&amp; A12,"")</f>
        <v/>
      </c>
      <c r="E12" s="31">
        <f>IF(B8="Voc", B18, B21)</f>
        <v>37.5</v>
      </c>
      <c r="F12" s="31">
        <f>IF(B8="Voc", B19, B22)</f>
        <v>625</v>
      </c>
    </row>
    <row r="13" spans="1:75" ht="15.75" thickBot="1" x14ac:dyDescent="0.3">
      <c r="A13" s="28" t="s">
        <v>103</v>
      </c>
      <c r="B13" s="32">
        <f>VALUE(SUBSTITUTE(_xlfn.XLOOKUP(B7,Table014__Page_3[Device],Table014__Page_3[SENSITIVITY],"Not Found",0,1),C13,""))</f>
        <v>20</v>
      </c>
      <c r="C13" s="28" t="s">
        <v>107</v>
      </c>
    </row>
    <row r="14" spans="1:75" ht="15.75" thickBot="1" x14ac:dyDescent="0.3"/>
    <row r="15" spans="1:75" x14ac:dyDescent="0.25">
      <c r="A15" s="29" t="s">
        <v>115</v>
      </c>
      <c r="B15" s="29" t="s">
        <v>114</v>
      </c>
      <c r="C15" s="29" t="s">
        <v>105</v>
      </c>
      <c r="E15" s="11" t="s">
        <v>118</v>
      </c>
      <c r="F15" s="11" t="s">
        <v>119</v>
      </c>
    </row>
    <row r="16" spans="1:75" x14ac:dyDescent="0.25">
      <c r="A16" s="34" t="str">
        <f>IF(B8="Ioc", "Ioc", "Voc")</f>
        <v>Voc</v>
      </c>
      <c r="B16" s="34">
        <f>IF(B8="Ioc", B12*2.5/(B13/1000), (B13/1000*B12)/2.5)</f>
        <v>0.3</v>
      </c>
      <c r="C16" s="34" t="str">
        <f>IF(B8="Ioc", "A", "V")</f>
        <v>V</v>
      </c>
      <c r="D16" s="33" t="str">
        <f>IF(OR(B16&lt;E16,B16&gt;F16),"Out of Range","")</f>
        <v/>
      </c>
      <c r="E16" s="31">
        <f>IF(B8="Ioc", B18, B21)</f>
        <v>0.3</v>
      </c>
      <c r="F16" s="31">
        <f>IF(B8="Ioc", B19, B22)</f>
        <v>5</v>
      </c>
    </row>
    <row r="17" spans="1:3" ht="15.75" thickBot="1" x14ac:dyDescent="0.3"/>
    <row r="18" spans="1:3" x14ac:dyDescent="0.25">
      <c r="A18" s="4" t="s">
        <v>110</v>
      </c>
      <c r="B18" s="35">
        <f>0.3*2.5/(B13/1000)</f>
        <v>37.5</v>
      </c>
      <c r="C18" s="5" t="s">
        <v>108</v>
      </c>
    </row>
    <row r="19" spans="1:3" x14ac:dyDescent="0.25">
      <c r="A19" s="6" t="s">
        <v>111</v>
      </c>
      <c r="B19" s="34">
        <f>B11*2.5/(B13/1000)</f>
        <v>625</v>
      </c>
      <c r="C19" s="7" t="s">
        <v>108</v>
      </c>
    </row>
    <row r="20" spans="1:3" x14ac:dyDescent="0.25">
      <c r="A20" s="6"/>
      <c r="B20" s="3"/>
      <c r="C20" s="7"/>
    </row>
    <row r="21" spans="1:3" x14ac:dyDescent="0.25">
      <c r="A21" s="6" t="s">
        <v>116</v>
      </c>
      <c r="B21" s="34">
        <f>0.3</f>
        <v>0.3</v>
      </c>
      <c r="C21" s="7" t="s">
        <v>106</v>
      </c>
    </row>
    <row r="22" spans="1:3" ht="15.75" thickBot="1" x14ac:dyDescent="0.3">
      <c r="A22" s="8" t="s">
        <v>117</v>
      </c>
      <c r="B22" s="36">
        <f>B11</f>
        <v>5</v>
      </c>
      <c r="C22" s="9" t="s">
        <v>106</v>
      </c>
    </row>
  </sheetData>
  <sheetProtection sheet="1" objects="1" scenarios="1"/>
  <mergeCells count="3">
    <mergeCell ref="A1:O3"/>
    <mergeCell ref="A4:O4"/>
    <mergeCell ref="B6:E6"/>
  </mergeCells>
  <conditionalFormatting sqref="B12">
    <cfRule type="cellIs" dxfId="1" priority="1" operator="notBetween">
      <formula>E12</formula>
      <formula>F12</formula>
    </cfRule>
  </conditionalFormatting>
  <conditionalFormatting sqref="B16">
    <cfRule type="cellIs" dxfId="0" priority="2" operator="notBetween">
      <formula>E16</formula>
      <formula>F16</formula>
    </cfRule>
  </conditionalFormatting>
  <dataValidations count="3">
    <dataValidation type="list" allowBlank="1" showInputMessage="1" showErrorMessage="1" sqref="B8" xr:uid="{236C2D36-C423-49E9-8675-4EC6751FBB65}">
      <formula1>$C$8:$D$8</formula1>
    </dataValidation>
    <dataValidation type="decimal" allowBlank="1" showInputMessage="1" showErrorMessage="1" sqref="B11" xr:uid="{AC266C03-3D02-4CFB-896D-499C6D187969}">
      <formula1>3</formula1>
      <formula2>5.5</formula2>
    </dataValidation>
    <dataValidation type="list" allowBlank="1" showInputMessage="1" showErrorMessage="1" sqref="B9" xr:uid="{B5343976-BDE8-4B4C-814A-190B69F693EE}">
      <formula1>$A$12:$A$16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05AA889-6358-40D4-BA69-25DEDB106303}">
          <x14:formula1>
            <xm:f>Table_Datasheet_Sensitivity!$A$2:$A$28</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C528F-CB7D-405C-9523-7BC01B656C22}">
  <dimension ref="A1:E28"/>
  <sheetViews>
    <sheetView workbookViewId="0">
      <selection activeCell="C33" sqref="C33"/>
    </sheetView>
  </sheetViews>
  <sheetFormatPr defaultRowHeight="15" x14ac:dyDescent="0.25"/>
  <cols>
    <col min="1" max="1" width="17.42578125" bestFit="1" customWidth="1"/>
    <col min="2" max="2" width="14.140625" bestFit="1" customWidth="1"/>
    <col min="3" max="3" width="34.85546875" bestFit="1" customWidth="1"/>
    <col min="4" max="4" width="20.85546875" bestFit="1" customWidth="1"/>
    <col min="5" max="5" width="17.85546875" bestFit="1" customWidth="1"/>
  </cols>
  <sheetData>
    <row r="1" spans="1:5" x14ac:dyDescent="0.25">
      <c r="A1" t="s">
        <v>104</v>
      </c>
      <c r="B1" t="s">
        <v>0</v>
      </c>
      <c r="C1" t="s">
        <v>1</v>
      </c>
      <c r="D1" t="s">
        <v>2</v>
      </c>
      <c r="E1" t="s">
        <v>3</v>
      </c>
    </row>
    <row r="2" spans="1:5" x14ac:dyDescent="0.25">
      <c r="A2" t="s">
        <v>4</v>
      </c>
      <c r="B2" t="s">
        <v>5</v>
      </c>
      <c r="C2" t="s">
        <v>6</v>
      </c>
      <c r="D2" t="s">
        <v>7</v>
      </c>
      <c r="E2" t="s">
        <v>8</v>
      </c>
    </row>
    <row r="3" spans="1:5" x14ac:dyDescent="0.25">
      <c r="A3" t="s">
        <v>9</v>
      </c>
      <c r="B3" t="s">
        <v>10</v>
      </c>
      <c r="D3" t="s">
        <v>11</v>
      </c>
      <c r="E3" t="s">
        <v>12</v>
      </c>
    </row>
    <row r="4" spans="1:5" x14ac:dyDescent="0.25">
      <c r="A4" t="s">
        <v>13</v>
      </c>
      <c r="B4" t="s">
        <v>14</v>
      </c>
      <c r="D4" t="s">
        <v>15</v>
      </c>
      <c r="E4" t="s">
        <v>16</v>
      </c>
    </row>
    <row r="5" spans="1:5" x14ac:dyDescent="0.25">
      <c r="A5" t="s">
        <v>17</v>
      </c>
      <c r="B5" t="s">
        <v>18</v>
      </c>
      <c r="D5" t="s">
        <v>19</v>
      </c>
      <c r="E5" t="s">
        <v>20</v>
      </c>
    </row>
    <row r="6" spans="1:5" x14ac:dyDescent="0.25">
      <c r="A6" t="s">
        <v>21</v>
      </c>
      <c r="B6" t="s">
        <v>22</v>
      </c>
      <c r="D6" t="s">
        <v>23</v>
      </c>
      <c r="E6" t="s">
        <v>24</v>
      </c>
    </row>
    <row r="7" spans="1:5" x14ac:dyDescent="0.25">
      <c r="A7" t="s">
        <v>25</v>
      </c>
      <c r="B7" t="s">
        <v>26</v>
      </c>
      <c r="D7" t="s">
        <v>27</v>
      </c>
      <c r="E7" t="s">
        <v>28</v>
      </c>
    </row>
    <row r="8" spans="1:5" x14ac:dyDescent="0.25">
      <c r="A8" t="s">
        <v>29</v>
      </c>
      <c r="B8" t="s">
        <v>30</v>
      </c>
      <c r="D8" t="s">
        <v>31</v>
      </c>
      <c r="E8" t="s">
        <v>32</v>
      </c>
    </row>
    <row r="9" spans="1:5" x14ac:dyDescent="0.25">
      <c r="A9" t="s">
        <v>33</v>
      </c>
      <c r="B9" t="s">
        <v>34</v>
      </c>
      <c r="D9" t="s">
        <v>35</v>
      </c>
      <c r="E9" t="s">
        <v>36</v>
      </c>
    </row>
    <row r="10" spans="1:5" x14ac:dyDescent="0.25">
      <c r="A10" t="s">
        <v>37</v>
      </c>
      <c r="B10" t="s">
        <v>38</v>
      </c>
      <c r="C10" t="s">
        <v>39</v>
      </c>
      <c r="D10" t="s">
        <v>40</v>
      </c>
      <c r="E10" t="s">
        <v>41</v>
      </c>
    </row>
    <row r="11" spans="1:5" x14ac:dyDescent="0.25">
      <c r="A11" t="s">
        <v>42</v>
      </c>
      <c r="B11" t="s">
        <v>43</v>
      </c>
      <c r="D11" t="s">
        <v>44</v>
      </c>
      <c r="E11" t="s">
        <v>45</v>
      </c>
    </row>
    <row r="12" spans="1:5" x14ac:dyDescent="0.25">
      <c r="A12" t="s">
        <v>46</v>
      </c>
      <c r="B12" t="s">
        <v>5</v>
      </c>
      <c r="D12" t="s">
        <v>47</v>
      </c>
      <c r="E12" t="s">
        <v>48</v>
      </c>
    </row>
    <row r="13" spans="1:5" x14ac:dyDescent="0.25">
      <c r="A13" t="s">
        <v>49</v>
      </c>
      <c r="B13" t="s">
        <v>10</v>
      </c>
      <c r="D13" t="s">
        <v>50</v>
      </c>
      <c r="E13" t="s">
        <v>51</v>
      </c>
    </row>
    <row r="14" spans="1:5" x14ac:dyDescent="0.25">
      <c r="A14" t="s">
        <v>52</v>
      </c>
      <c r="B14" t="s">
        <v>53</v>
      </c>
      <c r="D14" t="s">
        <v>54</v>
      </c>
      <c r="E14" t="s">
        <v>55</v>
      </c>
    </row>
    <row r="15" spans="1:5" x14ac:dyDescent="0.25">
      <c r="A15" t="s">
        <v>56</v>
      </c>
      <c r="B15" t="s">
        <v>57</v>
      </c>
      <c r="D15" t="s">
        <v>58</v>
      </c>
      <c r="E15" t="s">
        <v>59</v>
      </c>
    </row>
    <row r="16" spans="1:5" x14ac:dyDescent="0.25">
      <c r="A16" t="s">
        <v>60</v>
      </c>
      <c r="B16" t="s">
        <v>61</v>
      </c>
      <c r="D16" t="s">
        <v>62</v>
      </c>
      <c r="E16" t="s">
        <v>63</v>
      </c>
    </row>
    <row r="17" spans="1:5" x14ac:dyDescent="0.25">
      <c r="A17" t="s">
        <v>64</v>
      </c>
      <c r="B17" t="s">
        <v>18</v>
      </c>
      <c r="D17" t="s">
        <v>65</v>
      </c>
      <c r="E17" t="s">
        <v>66</v>
      </c>
    </row>
    <row r="18" spans="1:5" x14ac:dyDescent="0.25">
      <c r="A18" t="s">
        <v>67</v>
      </c>
      <c r="B18" t="s">
        <v>22</v>
      </c>
      <c r="D18" t="s">
        <v>68</v>
      </c>
      <c r="E18" t="s">
        <v>69</v>
      </c>
    </row>
    <row r="19" spans="1:5" x14ac:dyDescent="0.25">
      <c r="A19" t="s">
        <v>70</v>
      </c>
      <c r="B19" t="s">
        <v>71</v>
      </c>
      <c r="D19" t="s">
        <v>72</v>
      </c>
      <c r="E19" t="s">
        <v>73</v>
      </c>
    </row>
    <row r="20" spans="1:5" x14ac:dyDescent="0.25">
      <c r="A20" t="s">
        <v>74</v>
      </c>
      <c r="B20" t="s">
        <v>26</v>
      </c>
      <c r="D20" t="s">
        <v>75</v>
      </c>
      <c r="E20" t="s">
        <v>76</v>
      </c>
    </row>
    <row r="21" spans="1:5" x14ac:dyDescent="0.25">
      <c r="A21" t="s">
        <v>77</v>
      </c>
      <c r="B21" t="s">
        <v>30</v>
      </c>
      <c r="D21" t="s">
        <v>78</v>
      </c>
      <c r="E21" t="s">
        <v>79</v>
      </c>
    </row>
    <row r="22" spans="1:5" x14ac:dyDescent="0.25">
      <c r="A22" t="s">
        <v>80</v>
      </c>
      <c r="B22" t="s">
        <v>81</v>
      </c>
      <c r="D22" t="s">
        <v>82</v>
      </c>
      <c r="E22" t="s">
        <v>83</v>
      </c>
    </row>
    <row r="23" spans="1:5" x14ac:dyDescent="0.25">
      <c r="A23" t="s">
        <v>84</v>
      </c>
      <c r="B23" t="s">
        <v>34</v>
      </c>
      <c r="D23" t="s">
        <v>85</v>
      </c>
      <c r="E23" t="s">
        <v>86</v>
      </c>
    </row>
    <row r="24" spans="1:5" x14ac:dyDescent="0.25">
      <c r="A24" t="s">
        <v>87</v>
      </c>
      <c r="B24" t="s">
        <v>10</v>
      </c>
      <c r="C24" t="s">
        <v>88</v>
      </c>
      <c r="D24" t="s">
        <v>89</v>
      </c>
      <c r="E24" t="s">
        <v>90</v>
      </c>
    </row>
    <row r="25" spans="1:5" x14ac:dyDescent="0.25">
      <c r="A25" t="s">
        <v>91</v>
      </c>
      <c r="B25" t="s">
        <v>22</v>
      </c>
      <c r="D25" t="s">
        <v>92</v>
      </c>
      <c r="E25" t="s">
        <v>93</v>
      </c>
    </row>
    <row r="26" spans="1:5" x14ac:dyDescent="0.25">
      <c r="A26" t="s">
        <v>94</v>
      </c>
      <c r="B26" t="s">
        <v>26</v>
      </c>
      <c r="D26" t="s">
        <v>95</v>
      </c>
      <c r="E26" t="s">
        <v>96</v>
      </c>
    </row>
    <row r="27" spans="1:5" x14ac:dyDescent="0.25">
      <c r="A27" t="s">
        <v>97</v>
      </c>
      <c r="B27" t="s">
        <v>30</v>
      </c>
      <c r="D27" t="s">
        <v>98</v>
      </c>
      <c r="E27" t="s">
        <v>99</v>
      </c>
    </row>
    <row r="28" spans="1:5" x14ac:dyDescent="0.25">
      <c r="A28" t="s">
        <v>100</v>
      </c>
      <c r="B28" t="s">
        <v>34</v>
      </c>
      <c r="D28" t="s">
        <v>101</v>
      </c>
      <c r="E28" t="s">
        <v>102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M E A A B Q S w M E F A A C A A g A O U V / X P l h B / S j A A A A 9 g A A A B I A H A B D b 2 5 m a W c v U G F j a 2 F n Z S 5 4 b W w g o h g A K K A U A A A A A A A A A A A A A A A A A A A A A A A A A A A A h Y + x D o I w F E V / h X S n L e h A y K M M r p K Y E I 1 r U y o 2 w s P Q Y v k 3 B z / J X x C j q J v j P f c M 9 9 6 v N 8 j H t g k u u r e m w 4 x E l J N A o + o q g 3 V G B n c I E 5 I L 2 E h 1 k r U O J h l t O t o q I 0 f n z i l j 3 n v q F 7 T r a x Z z H r F 9 s S 7 V U b e S f G T z X w 4 N W i d R a S J g 9 x o j Y h o t E x r z a R O w G U J h 8 C v E U / d s f y C s h s Y N v R Y a w 2 0 J b I 7 A 3 h / E A 1 B L A w Q U A A I A C A A 5 R X 9 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U V / X L 3 v E V K + A Q A A T A Y A A B M A H A B G b 3 J t d W x h c y 9 T Z W N 0 a W 9 u M S 5 t I K I Y A C i g F A A A A A A A A A A A A A A A A A A A A A A A A A A A A M 2 Q Q W u j Q B z F 7 4 F 8 h 2 F y U R D p a B q 6 L R 7 E u F 2 h N a K j s J t k y 2 y c t I F R g z N h d x G / + 4 6 J z d J G a c P u o V 6 E 9 5 7 + 3 / t x u h K b I g f R 4 Y 1 u h o P h g D + R k q Z g B D H 5 w e g F G g M l I I 8 U m C o E F m B U D A d A P l G x K 1 d U K k G 6 1 v d R r n z e M K o 7 R S 5 o L r g C n e t F z G n J F + T i a n I 1 M T 8 t p s X P n B U k 5 Q u R r T h C x k T f p m u o a m D u Z V t G M / k h a a p Y E O k m X K r a 4 d i x i t X e r e Z e a h 0 b w m U 9 n x J B l m 1 8 B J 0 n k j / K F f j 3 l j a 1 9 0 k d l y T n 6 6 L M n I L t s r w x u f L 8 E 6 2 q 4 E F H U A N C e k D Q X 6 L W w L N u 9 O h m j z 7 u 0 S 9 f 6 L V 6 b D 2 l W S F k 6 y + U p J L b 3 + I H o 5 W V V / P U z t X o j d m n 1 z 4 A g K A s e g i 0 T j e C p u + 8 T d i M R S v C S M k t U e 7 o s p u O 8 S a d k y o f E A 9 6 J x / j b D 7 m 2 X z Q f w X k P V S e X 4 M 7 z 3 f t E N y 7 d h S H 7 r 3 r Y x D a / q 3 7 v V K Q W v 8 r P u O d + M y z 8 Y 3 P x m f s 8 Q X h b B o 7 W M 4 z O + Z F r h 9 5 2 E s 8 / P X E + + a G M + D E Y d g w m s U 4 i P F I Y W s 1 m d 1 h + 9 Y 9 y S c P V V T L k p d J r 2 X q Z v I K 5 X C w y b v 3 3 v w B U E s B A i 0 A F A A C A A g A O U V / X P l h B / S j A A A A 9 g A A A B I A A A A A A A A A A A A A A A A A A A A A A E N v b m Z p Z y 9 Q Y W N r Y W d l L n h t b F B L A Q I t A B Q A A g A I A D l F f 1 w P y u m r p A A A A O k A A A A T A A A A A A A A A A A A A A A A A O 8 A A A B b Q 2 9 u d G V u d F 9 U e X B l c 1 0 u e G 1 s U E s B A i 0 A F A A C A A g A O U V / X L 3 v E V K + A Q A A T A Y A A B M A A A A A A A A A A A A A A A A A 4 A E A A E Z v c m 1 1 b G F z L 1 N l Y 3 R p b 2 4 x L m 1 Q S w U G A A A A A A M A A w D C A A A A 6 w 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h E A A A A A A A A M 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T Q l M j A o U G F n Z S U y M D M p P C 9 J d G V t U G F 0 a D 4 8 L 0 l 0 Z W 1 M b 2 N h d G l v b j 4 8 U 3 R h Y m x l R W 5 0 c m l l c z 4 8 R W 5 0 c n k g V H l w Z T 0 i S X N Q c m l 2 Y X R l I i B W Y W x 1 Z T 0 i b D A i I C 8 + P E V u d H J 5 I F R 5 c G U 9 I l F 1 Z X J 5 S U Q i I F Z h b H V l P S J z M j k z O W N j N T U t Z D c 1 O S 0 0 O D I 5 L T k 0 N D M t M T d m Z m Y 4 Y j h i M m E z 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U Y W J s Z T A x N F 9 f U G F n Z V 8 z 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I 2 L T A z L T M x V D E 1 O j Q x O j Q 5 L j k 5 N z U z O T l a I i A v P j x F b n R y e S B U e X B l P S J G a W x s Q 2 9 s d W 1 u V H l w Z X M i I F Z h b H V l P S J z Q m d Z R 0 J n W T 0 i I C 8 + P E V u d H J 5 I F R 5 c G U 9 I k Z p b G x D b 2 x 1 b W 5 O Y W 1 l c y I g V m F s d W U 9 I n N b J n F 1 b 3 Q 7 U F J P R F V D V F 5 7 K D M p f S Z x d W 9 0 O y w m c X V v d D t T R U 5 T S V R J V k l U W S Z x d W 9 0 O y w m c X V v d D t a R V J P I E N V U l J F T l Q g T 1 V U U F V U X G 5 W T 0 x U Q U d F J n F 1 b 3 Q 7 L C Z x d W 9 0 O 1 Z f e 1 N 9 I D 0 g N V Y m c X V v d D s s J n F 1 b 3 Q 7 V l 9 7 U 3 0 g P S A z L j N W 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w M T Q g K F B h Z 2 U g M y k v Q X V 0 b 1 J l b W 9 2 Z W R D b 2 x 1 b W 5 z M S 5 7 U F J P R F V D V F 5 7 e y g z K X 0 s M H 0 m c X V v d D s s J n F 1 b 3 Q 7 U 2 V j d G l v b j E v V G F i b G U w M T Q g K F B h Z 2 U g M y k v Q X V 0 b 1 J l b W 9 2 Z W R D b 2 x 1 b W 5 z M S 5 7 U 0 V O U 0 l U S V Z J V F k s M X 0 m c X V v d D s s J n F 1 b 3 Q 7 U 2 V j d G l v b j E v V G F i b G U w M T Q g K F B h Z 2 U g M y k v Q X V 0 b 1 J l b W 9 2 Z W R D b 2 x 1 b W 5 z M S 5 7 W k V S T y B D V V J S R U 5 U I E 9 V V F B V V F x u V k 9 M V E F H R S w y f S Z x d W 9 0 O y w m c X V v d D t T Z W N 0 a W 9 u M S 9 U Y W J s Z T A x N C A o U G F n Z S A z K S 9 B d X R v U m V t b 3 Z l Z E N v b H V t b n M x L n t W X 3 t 7 U 3 0 g P S A 1 V i w z f S Z x d W 9 0 O y w m c X V v d D t T Z W N 0 a W 9 u M S 9 U Y W J s Z T A x N C A o U G F n Z S A z K S 9 B d X R v U m V t b 3 Z l Z E N v b H V t b n M x L n t W X 3 t 7 U 3 0 g P S A z L j N W L D R 9 J n F 1 b 3 Q 7 X S w m c X V v d D t D b 2 x 1 b W 5 D b 3 V u d C Z x d W 9 0 O z o 1 L C Z x d W 9 0 O 0 t l e U N v b H V t b k 5 h b W V z J n F 1 b 3 Q 7 O l t d L C Z x d W 9 0 O 0 N v b H V t b k l k Z W 5 0 a X R p Z X M m c X V v d D s 6 W y Z x d W 9 0 O 1 N l Y 3 R p b 2 4 x L 1 R h Y m x l M D E 0 I C h Q Y W d l I D M p L 0 F 1 d G 9 S Z W 1 v d m V k Q 2 9 s d W 1 u c z E u e 1 B S T 0 R V Q 1 R e e 3 s o M y l 9 L D B 9 J n F 1 b 3 Q 7 L C Z x d W 9 0 O 1 N l Y 3 R p b 2 4 x L 1 R h Y m x l M D E 0 I C h Q Y W d l I D M p L 0 F 1 d G 9 S Z W 1 v d m V k Q 2 9 s d W 1 u c z E u e 1 N F T l N J V E l W S V R Z L D F 9 J n F 1 b 3 Q 7 L C Z x d W 9 0 O 1 N l Y 3 R p b 2 4 x L 1 R h Y m x l M D E 0 I C h Q Y W d l I D M p L 0 F 1 d G 9 S Z W 1 v d m V k Q 2 9 s d W 1 u c z E u e 1 p F U k 8 g Q 1 V S U k V O V C B P V V R Q V V R c b l Z P T F R B R 0 U s M n 0 m c X V v d D s s J n F 1 b 3 Q 7 U 2 V j d G l v b j E v V G F i b G U w M T Q g K F B h Z 2 U g M y k v Q X V 0 b 1 J l b W 9 2 Z W R D b 2 x 1 b W 5 z M S 5 7 V l 9 7 e 1 N 9 I D 0 g N V Y s M 3 0 m c X V v d D s s J n F 1 b 3 Q 7 U 2 V j d G l v b j E v V G F i b G U w M T Q g K F B h Z 2 U g M y k v Q X V 0 b 1 J l b W 9 2 Z W R D b 2 x 1 b W 5 z M S 5 7 V l 9 7 e 1 N 9 I D 0 g M y 4 z V i w 0 f S Z x d W 9 0 O 1 0 s J n F 1 b 3 Q 7 U m V s Y X R p b 2 5 z a G l w S W 5 m b y Z x d W 9 0 O z p b X X 0 i I C 8 + P C 9 T d G F i b G V F b n R y a W V z P j w v S X R l b T 4 8 S X R l b T 4 8 S X R l b U x v Y 2 F 0 a W 9 u P j x J d G V t V H l w Z T 5 G b 3 J t d W x h P C 9 J d G V t V H l w Z T 4 8 S X R l b V B h d G g + U 2 V j d G l v b j E v V G F i b G U w M T Q l M j A o U G F n Z S U y M D M p L 1 N v d X J j Z T w v S X R l b V B h d G g + P C 9 J d G V t T G 9 j Y X R p b 2 4 + P F N 0 Y W J s Z U V u d H J p Z X M g L z 4 8 L 0 l 0 Z W 0 + P E l 0 Z W 0 + P E l 0 Z W 1 M b 2 N h d G l v b j 4 8 S X R l b V R 5 c G U + R m 9 y b X V s Y T w v S X R l b V R 5 c G U + P E l 0 Z W 1 Q Y X R o P l N l Y 3 R p b 2 4 x L 1 R h Y m x l M D E 0 J T I w K F B h Z 2 U l M j A z K S 9 U Y W J s Z T A x N D w v S X R l b V B h d G g + P C 9 J d G V t T G 9 j Y X R p b 2 4 + P F N 0 Y W J s Z U V u d H J p Z X M g L z 4 8 L 0 l 0 Z W 0 + P E l 0 Z W 0 + P E l 0 Z W 1 M b 2 N h d G l v b j 4 8 S X R l b V R 5 c G U + R m 9 y b X V s Y T w v S X R l b V R 5 c G U + P E l 0 Z W 1 Q Y X R o P l N l Y 3 R p b 2 4 x L 1 R h Y m x l M D E 0 J T I w K F B h Z 2 U l M j A z K S 9 D a G F u Z 2 V k J T I w V H l w Z T w v S X R l b V B h d G g + P C 9 J d G V t T G 9 j Y X R p b 2 4 + P F N 0 Y W J s Z U V u d H J p Z X M g L z 4 8 L 0 l 0 Z W 0 + P E l 0 Z W 0 + P E l 0 Z W 1 M b 2 N h d G l v b j 4 8 S X R l b V R 5 c G U + R m 9 y b X V s Y T w v S X R l b V R 5 c G U + P E l 0 Z W 1 Q Y X R o P l N l Y 3 R p b 2 4 x L 1 R h Y m x l M D E 0 J T I w K F B h Z 2 U l M j A z K S 9 E Z W 1 v d G V k J T I w S G V h Z G V y c z w v S X R l b V B h d G g + P C 9 J d G V t T G 9 j Y X R p b 2 4 + P F N 0 Y W J s Z U V u d H J p Z X M g L z 4 8 L 0 l 0 Z W 0 + P E l 0 Z W 0 + P E l 0 Z W 1 M b 2 N h d G l v b j 4 8 S X R l b V R 5 c G U + R m 9 y b X V s Y T w v S X R l b V R 5 c G U + P E l 0 Z W 1 Q Y X R o P l N l Y 3 R p b 2 4 x L 1 R h Y m x l M D E 0 J T I w K F B h Z 2 U l M j A z K S 9 D a G F u Z 2 V k J T I w V H l w Z T E 8 L 0 l 0 Z W 1 Q Y X R o P j w v S X R l b U x v Y 2 F 0 a W 9 u P j x T d G F i b G V F b n R y a W V z I C 8 + P C 9 J d G V t P j x J d G V t P j x J d G V t T G 9 j Y X R p b 2 4 + P E l 0 Z W 1 U e X B l P k Z v c m 1 1 b G E 8 L 0 l 0 Z W 1 U e X B l P j x J d G V t U G F 0 a D 5 T Z W N 0 a W 9 u M S 9 U Y W J s Z T A x N C U y M C h Q Y W d l J T I w M y k v U H J v b W 9 0 Z W Q l M j B I Z W F k Z X J z P C 9 J d G V t U G F 0 a D 4 8 L 0 l 0 Z W 1 M b 2 N h d G l v b j 4 8 U 3 R h Y m x l R W 5 0 c m l l c y A v P j w v S X R l b T 4 8 S X R l b T 4 8 S X R l b U x v Y 2 F 0 a W 9 u P j x J d G V t V H l w Z T 5 G b 3 J t d W x h P C 9 J d G V t V H l w Z T 4 8 S X R l b V B h d G g + U 2 V j d G l v b j E v V G F i b G U w M T Q l M j A o U G F n Z S U y M D M p L 0 N o Y W 5 n Z W Q l M j B U e X B l M j w v S X R l b V B h d G g + P C 9 J d G V t T G 9 j Y X R p b 2 4 + P F N 0 Y W J s Z U V u d H J p Z X M g L z 4 8 L 0 l 0 Z W 0 + P E l 0 Z W 0 + P E l 0 Z W 1 M b 2 N h d G l v b j 4 8 S X R l b V R 5 c G U + R m 9 y b X V s Y T w v S X R l b V R 5 c G U + P E l 0 Z W 1 Q Y X R o P l N l Y 3 R p b 2 4 x L 1 R h Y m x l M D E 0 J T I w K F B h Z 2 U l M j A z K S 9 Q c m 9 t b 3 R l Z C U y M E h l Y W R l c n M x P C 9 J d G V t U G F 0 a D 4 8 L 0 l 0 Z W 1 M b 2 N h d G l v b j 4 8 U 3 R h Y m x l R W 5 0 c m l l c y A v P j w v S X R l b T 4 8 S X R l b T 4 8 S X R l b U x v Y 2 F 0 a W 9 u P j x J d G V t V H l w Z T 5 G b 3 J t d W x h P C 9 J d G V t V H l w Z T 4 8 S X R l b V B h d G g + U 2 V j d G l v b j E v V G F i b G U w M T Q l M j A o U G F n Z S U y M D M p L 0 N o Y W 5 n Z W Q l M j B U e X B l M z w v S X R l b V B h d G g + P C 9 J d G V t T G 9 j Y X R p b 2 4 + P F N 0 Y W J s Z U V u d H J p Z X M g L z 4 8 L 0 l 0 Z W 0 + P E l 0 Z W 0 + P E l 0 Z W 1 M b 2 N h d G l v b j 4 8 S X R l b V R 5 c G U + R m 9 y b X V s Y T w v S X R l b V R 5 c G U + P E l 0 Z W 1 Q Y X R o P l N l Y 3 R p b 2 4 x L 1 R h Y m x l M D E 0 J T I w K F B h Z 2 U l M j A z K S 9 Q c m 9 t b 3 R l Z C U y M E h l Y W R l c n M y P C 9 J d G V t U G F 0 a D 4 8 L 0 l 0 Z W 1 M b 2 N h d G l v b j 4 8 U 3 R h Y m x l R W 5 0 c m l l c y A v P j w v S X R l b T 4 8 S X R l b T 4 8 S X R l b U x v Y 2 F 0 a W 9 u P j x J d G V t V H l w Z T 5 G b 3 J t d W x h P C 9 J d G V t V H l w Z T 4 8 S X R l b V B h d G g + U 2 V j d G l v b j E v V G F i b G U w M T Q l M j A o U G F n Z S U y M D M p L 0 N o Y W 5 n Z W Q l M j B U e X B l N D w v S X R l b V B h d G g + P C 9 J d G V t T G 9 j Y X R p b 2 4 + P F N 0 Y W J s Z U V u d H J p Z X M g L z 4 8 L 0 l 0 Z W 0 + P C 9 J d G V t c z 4 8 L 0 x v Y 2 F s U G F j a 2 F n Z U 1 l d G F k Y X R h R m l s Z T 4 W A A A A U E s F B g A A A A A A A A A A A A A A A A A A A A A A A N o A A A A B A A A A 0 I y d 3 w E V 0 R G M e g D A T 8 K X 6 w E A A A A z N S P g k h L Y T 5 c Q o g w W O 9 P a A A A A A A I A A A A A A A N m A A D A A A A A E A A A A O p H u P f n W 9 w g X j W Z g Q z Y G s 4 A A A A A B I A A A K A A A A A Q A A A A k i R + Q T 0 q L B J E D 8 r Q C e 9 t K l A A A A B 8 W H V 8 u K K 9 u z U b R h f s G G t v M o N 1 r I 4 + A P P 0 z x d 5 f r K c E t Y g n 6 s q A u I K H A A 4 y z t j y 3 Z I j D y x C L x j / Y L u 4 J n G H o W C 0 A S B B 0 j Z Z X O w O Z p c e k T A O B Q A A A A R p q r w a / e F s l J c 4 S k G c R U 7 5 1 Y i Z Q = = < / D a t a M a s h u p > 
</file>

<file path=customXml/itemProps1.xml><?xml version="1.0" encoding="utf-8"?>
<ds:datastoreItem xmlns:ds="http://schemas.openxmlformats.org/officeDocument/2006/customXml" ds:itemID="{482AB021-D9F7-4A23-AAA4-60232244A339}">
  <ds:schemaRefs>
    <ds:schemaRef ds:uri="http://schemas.microsoft.com/DataMashup"/>
  </ds:schemaRefs>
</ds:datastoreItem>
</file>

<file path=docMetadata/LabelInfo.xml><?xml version="1.0" encoding="utf-8"?>
<clbl:labelList xmlns:clbl="http://schemas.microsoft.com/office/2020/mipLabelMetadata">
  <clbl:label id="{e5b49634-450b-4709-8abb-1e2b19b982b7}" enabled="0" method="" siteId="{e5b49634-450b-4709-8abb-1e2b19b982b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TMCS1126xx Ioc_Voc</vt:lpstr>
      <vt:lpstr>Table_Datasheet_Sensitivity</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Contreras, Javier</dc:creator>
  <cp:lastModifiedBy>Contreras, Javier</cp:lastModifiedBy>
  <dcterms:created xsi:type="dcterms:W3CDTF">2026-03-31T15:38:58Z</dcterms:created>
  <dcterms:modified xsi:type="dcterms:W3CDTF">2026-04-01T00:53:30Z</dcterms:modified>
</cp:coreProperties>
</file>