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980" lockStructure="1"/>
  <bookViews>
    <workbookView xWindow="120" yWindow="108" windowWidth="19152" windowHeight="8196"/>
  </bookViews>
  <sheets>
    <sheet name="CSI-2 Imager" sheetId="1" r:id="rId1"/>
    <sheet name="Parallel DVP (LVCMOS) Imager" sheetId="6" r:id="rId2"/>
    <sheet name="Video Formats" sheetId="2" r:id="rId3"/>
    <sheet name="Worksheet" sheetId="4" state="hidden" r:id="rId4"/>
  </sheets>
  <calcPr calcId="145621"/>
</workbook>
</file>

<file path=xl/calcChain.xml><?xml version="1.0" encoding="utf-8"?>
<calcChain xmlns="http://schemas.openxmlformats.org/spreadsheetml/2006/main">
  <c r="F6" i="1" l="1"/>
  <c r="N4" i="6"/>
  <c r="E28" i="2"/>
  <c r="F12" i="6"/>
  <c r="F6" i="6"/>
  <c r="F12" i="1"/>
  <c r="F13" i="1"/>
  <c r="N5" i="1" s="1"/>
  <c r="N9" i="1" s="1"/>
  <c r="N6" i="6" l="1"/>
  <c r="L1" i="4" l="1"/>
  <c r="N8" i="1" l="1"/>
  <c r="N7" i="1"/>
  <c r="N4" i="1"/>
  <c r="L2" i="4" l="1"/>
</calcChain>
</file>

<file path=xl/sharedStrings.xml><?xml version="1.0" encoding="utf-8"?>
<sst xmlns="http://schemas.openxmlformats.org/spreadsheetml/2006/main" count="143" uniqueCount="91">
  <si>
    <t>Hres</t>
  </si>
  <si>
    <t>Vres</t>
  </si>
  <si>
    <t>MHz</t>
  </si>
  <si>
    <t>in Mbps</t>
  </si>
  <si>
    <t>in Gbps</t>
  </si>
  <si>
    <t>4 Lanes</t>
  </si>
  <si>
    <t>2 Lanes</t>
  </si>
  <si>
    <t>Resolution</t>
  </si>
  <si>
    <t>MP</t>
  </si>
  <si>
    <t>YUV420 8-bit</t>
  </si>
  <si>
    <t>YUV420 10-bit</t>
  </si>
  <si>
    <t>YUV422 8-bit</t>
  </si>
  <si>
    <t>YUV422 10-bit</t>
  </si>
  <si>
    <t>RGB888</t>
  </si>
  <si>
    <t>RGB666</t>
  </si>
  <si>
    <t>RGB565</t>
  </si>
  <si>
    <t>RGB555</t>
  </si>
  <si>
    <t>RGB444</t>
  </si>
  <si>
    <t>RAW6</t>
  </si>
  <si>
    <t>RAW7</t>
  </si>
  <si>
    <t>RAW8</t>
  </si>
  <si>
    <t>RAW10</t>
  </si>
  <si>
    <t>RAW12</t>
  </si>
  <si>
    <t>RAW14</t>
  </si>
  <si>
    <t>RAW16</t>
  </si>
  <si>
    <t>RAW20</t>
  </si>
  <si>
    <t>YUV</t>
  </si>
  <si>
    <t>RGB</t>
  </si>
  <si>
    <t>RAW</t>
  </si>
  <si>
    <t>913A</t>
  </si>
  <si>
    <t>Overhead</t>
  </si>
  <si>
    <t>* Serializers with video payload rates above your imager configuration data point are good candidates for your design.</t>
  </si>
  <si>
    <t>Texas Instruments Imager-Serializer Data Rate Calculator</t>
  </si>
  <si>
    <t>Imager Resolution</t>
  </si>
  <si>
    <t>Frame Rate</t>
  </si>
  <si>
    <t>pixels</t>
  </si>
  <si>
    <t>bpp</t>
  </si>
  <si>
    <t>Frame Rate &amp; Bits</t>
  </si>
  <si>
    <t>MIPI CSI-2 Payload Rate</t>
  </si>
  <si>
    <t>Total</t>
  </si>
  <si>
    <t>Mbps/lane</t>
  </si>
  <si>
    <t>Gbps</t>
  </si>
  <si>
    <t>Parallel Bus Clock Frequency</t>
  </si>
  <si>
    <t>Serializer Selection (based on your imager configuration*):</t>
  </si>
  <si>
    <t>MIPI CSI-2 Interface Case</t>
  </si>
  <si>
    <t>Texas Instruments Confidential -- NDA Restrictions</t>
  </si>
  <si>
    <t>Color
Space</t>
  </si>
  <si>
    <t>Video
Format</t>
  </si>
  <si>
    <t>#Bits/pixel
(bpp)</t>
  </si>
  <si>
    <t>* Information in this document are not guaranteed and are subject to change. Please consult datasheets for more information.</t>
  </si>
  <si>
    <t>Video Format</t>
  </si>
  <si>
    <t>* Consult the article "Choosing the Right SerDes for Your ADAS Camera Application" for instructions how to use this calculator tool.</t>
  </si>
  <si>
    <t>Data Type</t>
  </si>
  <si>
    <t>Bits Per Pixel</t>
  </si>
  <si>
    <t>CSI-2 Data Code</t>
  </si>
  <si>
    <t>CSI-2 Code</t>
  </si>
  <si>
    <t>0x28</t>
  </si>
  <si>
    <t>0x29</t>
  </si>
  <si>
    <t>0x2A</t>
  </si>
  <si>
    <t>0x2B</t>
  </si>
  <si>
    <t>0x2C</t>
  </si>
  <si>
    <t>0x2D</t>
  </si>
  <si>
    <t>0x2E</t>
  </si>
  <si>
    <t>0x2F</t>
  </si>
  <si>
    <t>0x18</t>
  </si>
  <si>
    <t>0x19</t>
  </si>
  <si>
    <t>0x1E</t>
  </si>
  <si>
    <t>0x1F</t>
  </si>
  <si>
    <t>0x24</t>
  </si>
  <si>
    <t>0x23</t>
  </si>
  <si>
    <t>0x22</t>
  </si>
  <si>
    <t>0x21</t>
  </si>
  <si>
    <t>0x20</t>
  </si>
  <si>
    <t>Hz</t>
  </si>
  <si>
    <t xml:space="preserve">Texas Instruments Imager-Serializer Data Rate Calculator For CSI-2 </t>
  </si>
  <si>
    <t>1 Lane</t>
  </si>
  <si>
    <t>*Consult Serializer datasheet for maximum per-lane speeds</t>
  </si>
  <si>
    <t>CSI-2 Lane Rate*</t>
  </si>
  <si>
    <t>Overhead (Blanking/Coding)*</t>
  </si>
  <si>
    <t>*Includes pixel/line blanking, plus CSI-2 protocol overhead. Estimate ~10-25% if unknown</t>
  </si>
  <si>
    <t>PCLK</t>
  </si>
  <si>
    <t>PCLK Multiplier</t>
  </si>
  <si>
    <t>MODE</t>
  </si>
  <si>
    <t>Cable Multiplier</t>
  </si>
  <si>
    <t>MODE Strap (Based on Data Type)</t>
  </si>
  <si>
    <t>Frame Rate Data Type</t>
  </si>
  <si>
    <t>CSI-2 Code and BPP</t>
  </si>
  <si>
    <t>Overhead (Blanking)</t>
  </si>
  <si>
    <t>*Estimate ~10-15% if unknown</t>
  </si>
  <si>
    <t>FPD-Link Serial Rate</t>
  </si>
  <si>
    <t>Version v2.0. Copyright 2018 Texas Instruments.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</si>
</sst>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/>
    <xf numFmtId="2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3" borderId="0" xfId="0" applyNumberFormat="1" applyFill="1" applyAlignment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5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164" fontId="3" fillId="3" borderId="6" xfId="0" applyNumberFormat="1" applyFont="1" applyFill="1" applyBorder="1" applyAlignment="1">
      <alignment horizontal="right"/>
    </xf>
    <xf numFmtId="0" fontId="0" fillId="3" borderId="7" xfId="0" applyFill="1" applyBorder="1"/>
    <xf numFmtId="3" fontId="3" fillId="3" borderId="1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166" fontId="3" fillId="3" borderId="0" xfId="0" applyNumberFormat="1" applyFont="1" applyFill="1" applyBorder="1"/>
    <xf numFmtId="166" fontId="3" fillId="3" borderId="6" xfId="0" applyNumberFormat="1" applyFont="1" applyFill="1" applyBorder="1"/>
    <xf numFmtId="2" fontId="3" fillId="3" borderId="3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left"/>
    </xf>
    <xf numFmtId="0" fontId="0" fillId="0" borderId="0" xfId="0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7" fillId="5" borderId="14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center" vertical="center" wrapText="1"/>
    </xf>
    <xf numFmtId="3" fontId="0" fillId="2" borderId="6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  <protection locked="0"/>
    </xf>
    <xf numFmtId="9" fontId="0" fillId="2" borderId="1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/>
    <xf numFmtId="9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/>
    <xf numFmtId="165" fontId="3" fillId="3" borderId="0" xfId="0" applyNumberFormat="1" applyFont="1" applyFill="1" applyBorder="1"/>
    <xf numFmtId="3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3" fillId="3" borderId="0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0" fillId="3" borderId="2" xfId="0" applyFill="1" applyBorder="1"/>
    <xf numFmtId="165" fontId="3" fillId="3" borderId="3" xfId="0" applyNumberFormat="1" applyFont="1" applyFill="1" applyBorder="1"/>
    <xf numFmtId="0" fontId="0" fillId="3" borderId="4" xfId="0" applyFill="1" applyBorder="1"/>
    <xf numFmtId="0" fontId="0" fillId="2" borderId="0" xfId="0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2" fillId="3" borderId="0" xfId="0" applyFont="1" applyFill="1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FFF99"/>
      <color rgb="FFFFCCCC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Worksheet!$B$4</c:f>
              <c:strCache>
                <c:ptCount val="1"/>
                <c:pt idx="0">
                  <c:v>935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Worksheet!$C$4:$K$4</c:f>
              <c:numCache>
                <c:formatCode>General</c:formatCode>
                <c:ptCount val="9"/>
                <c:pt idx="0">
                  <c:v>2.528</c:v>
                </c:pt>
                <c:pt idx="1">
                  <c:v>2.528</c:v>
                </c:pt>
                <c:pt idx="2">
                  <c:v>2.528</c:v>
                </c:pt>
                <c:pt idx="3">
                  <c:v>2.528</c:v>
                </c:pt>
                <c:pt idx="4">
                  <c:v>2.528</c:v>
                </c:pt>
                <c:pt idx="5">
                  <c:v>2.528</c:v>
                </c:pt>
                <c:pt idx="6">
                  <c:v>2.528</c:v>
                </c:pt>
                <c:pt idx="7">
                  <c:v>2.528</c:v>
                </c:pt>
                <c:pt idx="8">
                  <c:v>2.528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Worksheet!$B$5</c:f>
              <c:strCache>
                <c:ptCount val="1"/>
                <c:pt idx="0">
                  <c:v>953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Worksheet!$C$5:$K$5</c:f>
              <c:numCache>
                <c:formatCode>General</c:formatCode>
                <c:ptCount val="9"/>
                <c:pt idx="0">
                  <c:v>3.3279999999999998</c:v>
                </c:pt>
                <c:pt idx="1">
                  <c:v>3.3279999999999998</c:v>
                </c:pt>
                <c:pt idx="2">
                  <c:v>3.3279999999999998</c:v>
                </c:pt>
                <c:pt idx="3">
                  <c:v>3.3279999999999998</c:v>
                </c:pt>
                <c:pt idx="4">
                  <c:v>3.3279999999999998</c:v>
                </c:pt>
                <c:pt idx="5">
                  <c:v>3.3279999999999998</c:v>
                </c:pt>
                <c:pt idx="6">
                  <c:v>3.3279999999999998</c:v>
                </c:pt>
                <c:pt idx="7">
                  <c:v>3.3279999999999998</c:v>
                </c:pt>
                <c:pt idx="8">
                  <c:v>3.3279999999999998</c:v>
                </c:pt>
              </c:numCache>
            </c:numRef>
          </c:yVal>
          <c:smooth val="0"/>
        </c:ser>
        <c:ser>
          <c:idx val="7"/>
          <c:order val="2"/>
          <c:tx>
            <c:v>'My Design'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16"/>
            <c:spPr>
              <a:solidFill>
                <a:srgbClr val="FF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xVal>
            <c:numRef>
              <c:f>Worksheet!$L$1</c:f>
              <c:numCache>
                <c:formatCode>0.00</c:formatCode>
                <c:ptCount val="1"/>
                <c:pt idx="0">
                  <c:v>2.0735999999999999</c:v>
                </c:pt>
              </c:numCache>
            </c:numRef>
          </c:xVal>
          <c:yVal>
            <c:numRef>
              <c:f>Worksheet!$L$2:$L$6</c:f>
              <c:numCache>
                <c:formatCode>General</c:formatCode>
                <c:ptCount val="5"/>
                <c:pt idx="0">
                  <c:v>2.4883200000000003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10144"/>
        <c:axId val="104712448"/>
      </c:scatterChart>
      <c:valAx>
        <c:axId val="104710144"/>
        <c:scaling>
          <c:orientation val="minMax"/>
          <c:max val="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Megapixels (MP)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4712448"/>
        <c:crossesAt val="0"/>
        <c:crossBetween val="midCat"/>
        <c:majorUnit val="1"/>
        <c:minorUnit val="0.5"/>
      </c:valAx>
      <c:valAx>
        <c:axId val="104712448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Video Payload</a:t>
                </a:r>
                <a:r>
                  <a:rPr lang="en-US" sz="1200" baseline="0"/>
                  <a:t> Data Rate (Gbps)</a:t>
                </a:r>
                <a:endParaRPr lang="en-US" sz="12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4710144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Worksheet!$B$3</c:f>
              <c:strCache>
                <c:ptCount val="1"/>
                <c:pt idx="0">
                  <c:v>933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Worksheet!$C$3:$K$3</c:f>
              <c:numCache>
                <c:formatCode>General</c:formatCode>
                <c:ptCount val="9"/>
                <c:pt idx="0">
                  <c:v>1.87</c:v>
                </c:pt>
                <c:pt idx="1">
                  <c:v>1.87</c:v>
                </c:pt>
                <c:pt idx="2">
                  <c:v>1.87</c:v>
                </c:pt>
                <c:pt idx="3">
                  <c:v>1.87</c:v>
                </c:pt>
                <c:pt idx="4">
                  <c:v>1.87</c:v>
                </c:pt>
                <c:pt idx="5">
                  <c:v>1.87</c:v>
                </c:pt>
                <c:pt idx="6">
                  <c:v>1.87</c:v>
                </c:pt>
                <c:pt idx="7">
                  <c:v>1.87</c:v>
                </c:pt>
                <c:pt idx="8">
                  <c:v>1.87</c:v>
                </c:pt>
              </c:numCache>
            </c:numRef>
          </c:yVal>
          <c:smooth val="0"/>
        </c:ser>
        <c:ser>
          <c:idx val="7"/>
          <c:order val="1"/>
          <c:tx>
            <c:v>My Design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16"/>
            <c:spPr>
              <a:solidFill>
                <a:srgbClr val="FF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xVal>
            <c:numRef>
              <c:f>'Parallel DVP (LVCMOS) Imager'!$F$6</c:f>
              <c:numCache>
                <c:formatCode>0.00</c:formatCode>
                <c:ptCount val="1"/>
                <c:pt idx="0">
                  <c:v>0.92159999999999997</c:v>
                </c:pt>
              </c:numCache>
            </c:numRef>
          </c:xVal>
          <c:yVal>
            <c:numRef>
              <c:f>'Parallel DVP (LVCMOS) Imager'!$N$6</c:f>
              <c:numCache>
                <c:formatCode>0.000</c:formatCode>
                <c:ptCount val="1"/>
                <c:pt idx="0">
                  <c:v>1.1870207999999998</c:v>
                </c:pt>
              </c:numCache>
            </c:numRef>
          </c:yVal>
          <c:smooth val="1"/>
        </c:ser>
        <c:ser>
          <c:idx val="0"/>
          <c:order val="2"/>
          <c:tx>
            <c:v>913A</c:v>
          </c:tx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Worksheet!$C$2:$K$2</c:f>
              <c:numCache>
                <c:formatCode>General</c:formatCode>
                <c:ptCount val="9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70496"/>
        <c:axId val="104972672"/>
      </c:scatterChart>
      <c:valAx>
        <c:axId val="104970496"/>
        <c:scaling>
          <c:orientation val="minMax"/>
          <c:max val="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Megapixels (MP)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4972672"/>
        <c:crossesAt val="0"/>
        <c:crossBetween val="midCat"/>
        <c:majorUnit val="1"/>
        <c:minorUnit val="0.5"/>
      </c:valAx>
      <c:valAx>
        <c:axId val="104972672"/>
        <c:scaling>
          <c:orientation val="minMax"/>
          <c:max val="2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FPD-Link Forward CHannel Rate (Gbps)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4970496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14</xdr:col>
      <xdr:colOff>571500</xdr:colOff>
      <xdr:row>50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412603</xdr:colOff>
      <xdr:row>3</xdr:row>
      <xdr:rowOff>102470</xdr:rowOff>
    </xdr:from>
    <xdr:to>
      <xdr:col>11</xdr:col>
      <xdr:colOff>333784</xdr:colOff>
      <xdr:row>8</xdr:row>
      <xdr:rowOff>140775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803" y="959720"/>
          <a:ext cx="2416731" cy="947262"/>
        </a:xfrm>
        <a:prstGeom prst="rect">
          <a:avLst/>
        </a:prstGeom>
      </xdr:spPr>
    </xdr:pic>
    <xdr:clientData/>
  </xdr:twoCellAnchor>
  <xdr:twoCellAnchor editAs="oneCell">
    <xdr:from>
      <xdr:col>1</xdr:col>
      <xdr:colOff>14252</xdr:colOff>
      <xdr:row>1</xdr:row>
      <xdr:rowOff>159111</xdr:rowOff>
    </xdr:from>
    <xdr:to>
      <xdr:col>3</xdr:col>
      <xdr:colOff>428625</xdr:colOff>
      <xdr:row>16</xdr:row>
      <xdr:rowOff>40067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377" y="635361"/>
          <a:ext cx="1633573" cy="26459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14</xdr:col>
      <xdr:colOff>408893</xdr:colOff>
      <xdr:row>22</xdr:row>
      <xdr:rowOff>110791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095750"/>
          <a:ext cx="8880701" cy="8619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0.86707</cdr:x>
      <cdr:y>0.31222</cdr:y>
    </cdr:from>
    <cdr:to>
      <cdr:x>0.98511</cdr:x>
      <cdr:y>0.3631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999276" y="1477161"/>
          <a:ext cx="1088995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chemeClr val="accent1"/>
              </a:solidFill>
            </a:rPr>
            <a:t>953 (CSI-2)</a:t>
          </a:r>
        </a:p>
      </cdr:txBody>
    </cdr:sp>
  </cdr:relSizeAnchor>
  <cdr:relSizeAnchor xmlns:cdr="http://schemas.openxmlformats.org/drawingml/2006/chartDrawing">
    <cdr:from>
      <cdr:x>0.86937</cdr:x>
      <cdr:y>0.44455</cdr:y>
    </cdr:from>
    <cdr:to>
      <cdr:x>0.98741</cdr:x>
      <cdr:y>0.49543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020494" y="2103274"/>
          <a:ext cx="1088995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rgbClr val="00B050"/>
              </a:solidFill>
            </a:rPr>
            <a:t>935 (CSI-2)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14</xdr:col>
      <xdr:colOff>571500</xdr:colOff>
      <xdr:row>50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14252</xdr:colOff>
      <xdr:row>1</xdr:row>
      <xdr:rowOff>159111</xdr:rowOff>
    </xdr:from>
    <xdr:to>
      <xdr:col>3</xdr:col>
      <xdr:colOff>428625</xdr:colOff>
      <xdr:row>16</xdr:row>
      <xdr:rowOff>40067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092" y="631551"/>
          <a:ext cx="1664053" cy="26589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14</xdr:col>
      <xdr:colOff>223836</xdr:colOff>
      <xdr:row>22</xdr:row>
      <xdr:rowOff>99905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4442460"/>
          <a:ext cx="9103313" cy="854285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424542</xdr:colOff>
      <xdr:row>3</xdr:row>
      <xdr:rowOff>130627</xdr:rowOff>
    </xdr:from>
    <xdr:to>
      <xdr:col>11</xdr:col>
      <xdr:colOff>357867</xdr:colOff>
      <xdr:row>8</xdr:row>
      <xdr:rowOff>137533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456" y="979713"/>
          <a:ext cx="2480582" cy="98662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0.86574</cdr:x>
      <cdr:y>0.02231</cdr:y>
    </cdr:from>
    <cdr:to>
      <cdr:x>0.98378</cdr:x>
      <cdr:y>0.07319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147189" y="105551"/>
          <a:ext cx="1110839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rgbClr val="92D050"/>
              </a:solidFill>
            </a:rPr>
            <a:t>933</a:t>
          </a:r>
          <a:r>
            <a:rPr lang="en-US" sz="1100" b="1" baseline="0">
              <a:solidFill>
                <a:srgbClr val="92D050"/>
              </a:solidFill>
            </a:rPr>
            <a:t> </a:t>
          </a:r>
          <a:endParaRPr lang="en-US" sz="1100" b="1">
            <a:solidFill>
              <a:srgbClr val="92D050"/>
            </a:solidFill>
          </a:endParaRPr>
        </a:p>
      </cdr:txBody>
    </cdr:sp>
  </cdr:relSizeAnchor>
  <cdr:relSizeAnchor xmlns:cdr="http://schemas.openxmlformats.org/drawingml/2006/chartDrawing">
    <cdr:from>
      <cdr:x>0.86918</cdr:x>
      <cdr:y>0.22471</cdr:y>
    </cdr:from>
    <cdr:to>
      <cdr:x>0.98722</cdr:x>
      <cdr:y>0.2756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179562" y="1063172"/>
          <a:ext cx="1110839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chemeClr val="accent1">
                  <a:lumMod val="75000"/>
                </a:schemeClr>
              </a:solidFill>
            </a:rPr>
            <a:t>913A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</xdr:colOff>
      <xdr:row>0</xdr:row>
      <xdr:rowOff>0</xdr:rowOff>
    </xdr:from>
    <xdr:to>
      <xdr:col>18</xdr:col>
      <xdr:colOff>47625</xdr:colOff>
      <xdr:row>19</xdr:row>
      <xdr:rowOff>144985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2555" y="0"/>
          <a:ext cx="7349490" cy="4038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tabSelected="1" zoomScale="70" zoomScaleNormal="70" workbookViewId="0">
      <selection activeCell="F4" sqref="F4"/>
    </sheetView>
  </sheetViews>
  <sheetFormatPr defaultColWidth="9.109375" defaultRowHeight="14.4" x14ac:dyDescent="0.3"/>
  <cols>
    <col min="1" max="1" width="3.5546875" style="6" customWidth="1"/>
    <col min="2" max="4" width="9.109375" style="5"/>
    <col min="5" max="5" width="12.21875" style="5" bestFit="1" customWidth="1"/>
    <col min="6" max="6" width="13.44140625" style="5" customWidth="1"/>
    <col min="7" max="7" width="9.109375" style="5"/>
    <col min="8" max="8" width="10" style="5" bestFit="1" customWidth="1"/>
    <col min="9" max="12" width="9.109375" style="6"/>
    <col min="13" max="13" width="9.109375" style="6" customWidth="1"/>
    <col min="14" max="14" width="9.109375" style="6"/>
    <col min="15" max="15" width="16.77734375" style="6" customWidth="1"/>
    <col min="16" max="16384" width="9.109375" style="6"/>
  </cols>
  <sheetData>
    <row r="1" spans="2:16" ht="37.5" x14ac:dyDescent="0.55000000000000004">
      <c r="B1" s="4" t="s">
        <v>74</v>
      </c>
    </row>
    <row r="2" spans="2:16" ht="15" x14ac:dyDescent="0.25">
      <c r="B2" s="7"/>
      <c r="H2" s="8"/>
    </row>
    <row r="3" spans="2:16" ht="15" x14ac:dyDescent="0.25">
      <c r="B3" s="7"/>
      <c r="E3" s="65" t="s">
        <v>33</v>
      </c>
      <c r="F3" s="66"/>
      <c r="G3" s="67"/>
      <c r="H3" s="9"/>
      <c r="I3" s="72" t="s">
        <v>44</v>
      </c>
      <c r="J3" s="72"/>
      <c r="K3" s="72"/>
      <c r="M3" s="65" t="s">
        <v>38</v>
      </c>
      <c r="N3" s="66"/>
      <c r="O3" s="67"/>
    </row>
    <row r="4" spans="2:16" ht="15" x14ac:dyDescent="0.25">
      <c r="B4" s="7"/>
      <c r="E4" s="13" t="s">
        <v>0</v>
      </c>
      <c r="F4" s="42">
        <v>1920</v>
      </c>
      <c r="G4" s="14" t="s">
        <v>35</v>
      </c>
      <c r="H4" s="9"/>
      <c r="M4" s="25" t="s">
        <v>39</v>
      </c>
      <c r="N4" s="26">
        <f>N5/1000</f>
        <v>2.4883200000000003</v>
      </c>
      <c r="O4" s="27" t="s">
        <v>4</v>
      </c>
    </row>
    <row r="5" spans="2:16" x14ac:dyDescent="0.3">
      <c r="B5" s="7"/>
      <c r="E5" s="15" t="s">
        <v>1</v>
      </c>
      <c r="F5" s="43">
        <v>1080</v>
      </c>
      <c r="G5" s="16" t="s">
        <v>35</v>
      </c>
      <c r="H5" s="9"/>
      <c r="M5" s="23"/>
      <c r="N5" s="28">
        <f>F4*F5*F9*F13*(1+F16)/1000000</f>
        <v>2488.3200000000002</v>
      </c>
      <c r="O5" s="24" t="s">
        <v>3</v>
      </c>
    </row>
    <row r="6" spans="2:16" x14ac:dyDescent="0.3">
      <c r="B6" s="7"/>
      <c r="E6" s="17" t="s">
        <v>7</v>
      </c>
      <c r="F6" s="32">
        <f>F4*F5/1000000</f>
        <v>2.0735999999999999</v>
      </c>
      <c r="G6" s="18" t="s">
        <v>8</v>
      </c>
      <c r="H6" s="9"/>
      <c r="M6" s="68" t="s">
        <v>77</v>
      </c>
      <c r="N6" s="69"/>
      <c r="O6" s="70"/>
    </row>
    <row r="7" spans="2:16" x14ac:dyDescent="0.3">
      <c r="B7" s="7"/>
      <c r="F7" s="12"/>
      <c r="H7" s="9"/>
      <c r="M7" s="25" t="s">
        <v>5</v>
      </c>
      <c r="N7" s="29">
        <f>N5/4</f>
        <v>622.08000000000004</v>
      </c>
      <c r="O7" s="27" t="s">
        <v>40</v>
      </c>
    </row>
    <row r="8" spans="2:16" x14ac:dyDescent="0.3">
      <c r="B8" s="7"/>
      <c r="E8" s="65" t="s">
        <v>85</v>
      </c>
      <c r="F8" s="66"/>
      <c r="G8" s="67"/>
      <c r="H8" s="9"/>
      <c r="M8" s="21" t="s">
        <v>6</v>
      </c>
      <c r="N8" s="53">
        <f>N5/2</f>
        <v>1244.1600000000001</v>
      </c>
      <c r="O8" s="22" t="s">
        <v>40</v>
      </c>
    </row>
    <row r="9" spans="2:16" x14ac:dyDescent="0.3">
      <c r="B9" s="7"/>
      <c r="E9" s="13" t="s">
        <v>34</v>
      </c>
      <c r="F9" s="49">
        <v>60</v>
      </c>
      <c r="G9" s="14" t="s">
        <v>73</v>
      </c>
      <c r="H9" s="9"/>
      <c r="M9" s="23" t="s">
        <v>75</v>
      </c>
      <c r="N9" s="28">
        <f>N5</f>
        <v>2488.3200000000002</v>
      </c>
      <c r="O9" s="24" t="s">
        <v>40</v>
      </c>
    </row>
    <row r="10" spans="2:16" x14ac:dyDescent="0.3">
      <c r="B10" s="7"/>
      <c r="E10" s="19" t="s">
        <v>52</v>
      </c>
      <c r="F10" s="50" t="s">
        <v>11</v>
      </c>
      <c r="G10" s="20"/>
      <c r="H10" s="9"/>
      <c r="M10" s="55" t="s">
        <v>76</v>
      </c>
      <c r="N10" s="54"/>
      <c r="O10" s="54"/>
    </row>
    <row r="11" spans="2:16" x14ac:dyDescent="0.3">
      <c r="B11" s="7"/>
      <c r="E11" s="65" t="s">
        <v>86</v>
      </c>
      <c r="F11" s="66"/>
      <c r="G11" s="67"/>
      <c r="H11" s="9"/>
      <c r="M11" s="55"/>
      <c r="N11" s="54"/>
      <c r="O11" s="54"/>
    </row>
    <row r="12" spans="2:16" x14ac:dyDescent="0.3">
      <c r="B12" s="7"/>
      <c r="E12" s="15" t="s">
        <v>55</v>
      </c>
      <c r="F12" s="51" t="str">
        <f>VLOOKUP(F10,'Video Formats'!B2:D18,3,FALSE)</f>
        <v>0x1E</v>
      </c>
      <c r="G12" s="16"/>
      <c r="H12" s="9"/>
      <c r="M12" s="54"/>
      <c r="N12" s="54"/>
      <c r="O12" s="54"/>
    </row>
    <row r="13" spans="2:16" x14ac:dyDescent="0.3">
      <c r="B13" s="7"/>
      <c r="E13" s="19" t="s">
        <v>53</v>
      </c>
      <c r="F13" s="52">
        <f>VLOOKUP(F10,'Video Formats'!B2:C18,2,FALSE)</f>
        <v>16</v>
      </c>
      <c r="G13" s="20" t="s">
        <v>36</v>
      </c>
      <c r="H13" s="9"/>
      <c r="L13" s="47"/>
      <c r="M13" s="47"/>
      <c r="N13" s="48"/>
      <c r="O13" s="47"/>
      <c r="P13" s="47"/>
    </row>
    <row r="14" spans="2:16" ht="15" x14ac:dyDescent="0.25">
      <c r="B14" s="7"/>
      <c r="F14" s="12"/>
      <c r="H14" s="9"/>
      <c r="L14" s="47"/>
      <c r="M14" s="47"/>
      <c r="N14" s="47"/>
      <c r="O14" s="47"/>
      <c r="P14" s="47"/>
    </row>
    <row r="15" spans="2:16" ht="15" x14ac:dyDescent="0.25">
      <c r="B15" s="7"/>
      <c r="E15" s="68" t="s">
        <v>78</v>
      </c>
      <c r="F15" s="69"/>
      <c r="G15" s="70"/>
      <c r="H15" s="9"/>
      <c r="I15" s="72"/>
      <c r="J15" s="72"/>
      <c r="K15" s="72"/>
      <c r="L15" s="47"/>
      <c r="M15" s="71"/>
      <c r="N15" s="71"/>
      <c r="O15" s="71"/>
      <c r="P15" s="47"/>
    </row>
    <row r="16" spans="2:16" ht="15" x14ac:dyDescent="0.25">
      <c r="B16" s="7"/>
      <c r="E16" s="19" t="s">
        <v>30</v>
      </c>
      <c r="F16" s="44">
        <v>0.25</v>
      </c>
      <c r="G16" s="20"/>
      <c r="H16" s="9"/>
      <c r="L16" s="47"/>
      <c r="M16" s="47"/>
      <c r="N16" s="30"/>
      <c r="O16" s="47"/>
      <c r="P16" s="47"/>
    </row>
    <row r="17" spans="2:16" x14ac:dyDescent="0.3">
      <c r="B17" s="7"/>
      <c r="E17" s="64" t="s">
        <v>79</v>
      </c>
      <c r="F17" s="46"/>
      <c r="G17" s="45"/>
      <c r="H17" s="9"/>
      <c r="L17" s="47"/>
      <c r="M17" s="47"/>
      <c r="N17" s="30"/>
      <c r="O17" s="47"/>
      <c r="P17" s="47"/>
    </row>
    <row r="18" spans="2:16" x14ac:dyDescent="0.3">
      <c r="B18" s="7"/>
      <c r="H18" s="8"/>
    </row>
    <row r="19" spans="2:16" x14ac:dyDescent="0.3">
      <c r="B19" s="7"/>
      <c r="H19" s="8"/>
    </row>
    <row r="20" spans="2:16" ht="15" x14ac:dyDescent="0.25">
      <c r="B20" s="7"/>
      <c r="H20" s="8"/>
    </row>
    <row r="21" spans="2:16" ht="15" x14ac:dyDescent="0.25">
      <c r="B21" s="7"/>
      <c r="H21" s="8"/>
    </row>
    <row r="22" spans="2:16" x14ac:dyDescent="0.3">
      <c r="B22" s="7"/>
      <c r="H22" s="8"/>
    </row>
    <row r="23" spans="2:16" x14ac:dyDescent="0.3">
      <c r="B23" s="7"/>
      <c r="H23" s="8"/>
    </row>
    <row r="24" spans="2:16" ht="28.8" x14ac:dyDescent="0.55000000000000004">
      <c r="B24" s="11" t="s">
        <v>43</v>
      </c>
    </row>
    <row r="52" spans="2:2" x14ac:dyDescent="0.3">
      <c r="B52" s="10" t="s">
        <v>31</v>
      </c>
    </row>
    <row r="53" spans="2:2" x14ac:dyDescent="0.3">
      <c r="B53" s="10" t="s">
        <v>49</v>
      </c>
    </row>
    <row r="54" spans="2:2" x14ac:dyDescent="0.3">
      <c r="B54" s="10" t="s">
        <v>51</v>
      </c>
    </row>
    <row r="55" spans="2:2" x14ac:dyDescent="0.3">
      <c r="B55" s="10" t="s">
        <v>90</v>
      </c>
    </row>
    <row r="56" spans="2:2" x14ac:dyDescent="0.3">
      <c r="B56" s="33" t="s">
        <v>45</v>
      </c>
    </row>
  </sheetData>
  <sheetProtection password="D980" sheet="1" objects="1" scenarios="1" selectLockedCells="1"/>
  <mergeCells count="9">
    <mergeCell ref="M3:O3"/>
    <mergeCell ref="M6:O6"/>
    <mergeCell ref="M15:O15"/>
    <mergeCell ref="E11:G11"/>
    <mergeCell ref="I3:K3"/>
    <mergeCell ref="I15:K15"/>
    <mergeCell ref="E3:G3"/>
    <mergeCell ref="E8:G8"/>
    <mergeCell ref="E15:G15"/>
  </mergeCells>
  <dataValidations count="4">
    <dataValidation type="whole" allowBlank="1" showInputMessage="1" showErrorMessage="1" sqref="F4:F5">
      <formula1>1</formula1>
      <formula2>20000</formula2>
    </dataValidation>
    <dataValidation type="whole" allowBlank="1" showInputMessage="1" showErrorMessage="1" sqref="F9">
      <formula1>1</formula1>
      <formula2>5000</formula2>
    </dataValidation>
    <dataValidation type="whole" allowBlank="1" showInputMessage="1" showErrorMessage="1" sqref="F13">
      <formula1>1</formula1>
      <formula2>100</formula2>
    </dataValidation>
    <dataValidation type="decimal" allowBlank="1" showInputMessage="1" showErrorMessage="1" sqref="F16:F17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'Video Formats'!$B$2:$B$18</xm:f>
          </x14:formula1>
          <xm:sqref>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zoomScale="70" zoomScaleNormal="70" workbookViewId="0">
      <selection activeCell="F4" sqref="F4"/>
    </sheetView>
  </sheetViews>
  <sheetFormatPr defaultColWidth="9.109375" defaultRowHeight="14.4" x14ac:dyDescent="0.3"/>
  <cols>
    <col min="1" max="1" width="3.5546875" style="6" customWidth="1"/>
    <col min="2" max="4" width="9.109375" style="5"/>
    <col min="5" max="5" width="12.21875" style="5" bestFit="1" customWidth="1"/>
    <col min="6" max="6" width="13.44140625" style="5" customWidth="1"/>
    <col min="7" max="7" width="9.109375" style="5"/>
    <col min="8" max="8" width="10" style="5" bestFit="1" customWidth="1"/>
    <col min="9" max="13" width="9.109375" style="6"/>
    <col min="14" max="14" width="11.6640625" style="6" bestFit="1" customWidth="1"/>
    <col min="15" max="15" width="16.77734375" style="6" customWidth="1"/>
    <col min="16" max="16384" width="9.109375" style="6"/>
  </cols>
  <sheetData>
    <row r="1" spans="2:16" ht="37.5" x14ac:dyDescent="0.55000000000000004">
      <c r="B1" s="4" t="s">
        <v>32</v>
      </c>
    </row>
    <row r="2" spans="2:16" x14ac:dyDescent="0.3">
      <c r="B2" s="7"/>
      <c r="H2" s="8"/>
      <c r="L2" s="47"/>
      <c r="M2" s="47"/>
      <c r="N2" s="47"/>
      <c r="O2" s="47"/>
      <c r="P2" s="47"/>
    </row>
    <row r="3" spans="2:16" ht="15" customHeight="1" x14ac:dyDescent="0.3">
      <c r="B3" s="7"/>
      <c r="E3" s="65" t="s">
        <v>33</v>
      </c>
      <c r="F3" s="66"/>
      <c r="G3" s="67"/>
      <c r="H3" s="9"/>
      <c r="I3" s="72"/>
      <c r="J3" s="72"/>
      <c r="K3" s="72"/>
      <c r="L3" s="47"/>
      <c r="M3" s="65" t="s">
        <v>42</v>
      </c>
      <c r="N3" s="66"/>
      <c r="O3" s="67"/>
      <c r="P3" s="47"/>
    </row>
    <row r="4" spans="2:16" ht="15" customHeight="1" x14ac:dyDescent="0.3">
      <c r="B4" s="7"/>
      <c r="E4" s="13" t="s">
        <v>0</v>
      </c>
      <c r="F4" s="42">
        <v>1280</v>
      </c>
      <c r="G4" s="14" t="s">
        <v>35</v>
      </c>
      <c r="H4" s="9"/>
      <c r="L4" s="47"/>
      <c r="M4" s="25" t="s">
        <v>80</v>
      </c>
      <c r="N4" s="31">
        <f>((F4*F5*F9*(1+F15))/1000000)*VLOOKUP(F10,'Video Formats'!A22:C28,3,FALSE)</f>
        <v>63.590399999999995</v>
      </c>
      <c r="O4" s="27" t="s">
        <v>2</v>
      </c>
      <c r="P4" s="47"/>
    </row>
    <row r="5" spans="2:16" ht="15" customHeight="1" x14ac:dyDescent="0.3">
      <c r="B5" s="7"/>
      <c r="E5" s="15" t="s">
        <v>1</v>
      </c>
      <c r="F5" s="43">
        <v>720</v>
      </c>
      <c r="G5" s="16" t="s">
        <v>35</v>
      </c>
      <c r="H5" s="9"/>
      <c r="L5" s="47"/>
      <c r="M5" s="68" t="s">
        <v>89</v>
      </c>
      <c r="N5" s="69"/>
      <c r="O5" s="70"/>
      <c r="P5" s="47"/>
    </row>
    <row r="6" spans="2:16" ht="15" customHeight="1" x14ac:dyDescent="0.3">
      <c r="B6" s="7"/>
      <c r="E6" s="17" t="s">
        <v>7</v>
      </c>
      <c r="F6" s="32">
        <f>F4*F5/1000000</f>
        <v>0.92159999999999997</v>
      </c>
      <c r="G6" s="18" t="s">
        <v>8</v>
      </c>
      <c r="H6" s="9"/>
      <c r="L6" s="47"/>
      <c r="M6" s="56"/>
      <c r="N6" s="57">
        <f>(N4*VLOOKUP(F12,'Video Formats'!A22:E28,5,FALSE))/1000</f>
        <v>1.1870207999999998</v>
      </c>
      <c r="O6" s="58" t="s">
        <v>41</v>
      </c>
      <c r="P6" s="47"/>
    </row>
    <row r="7" spans="2:16" ht="15" customHeight="1" x14ac:dyDescent="0.3">
      <c r="B7" s="7"/>
      <c r="F7" s="12"/>
      <c r="H7" s="9"/>
      <c r="L7" s="47"/>
      <c r="M7" s="73"/>
      <c r="N7" s="73"/>
      <c r="O7" s="73"/>
      <c r="P7" s="47"/>
    </row>
    <row r="8" spans="2:16" ht="15" customHeight="1" x14ac:dyDescent="0.3">
      <c r="B8" s="7"/>
      <c r="E8" s="68" t="s">
        <v>37</v>
      </c>
      <c r="F8" s="69"/>
      <c r="G8" s="70"/>
      <c r="H8" s="9"/>
      <c r="L8" s="47"/>
      <c r="P8" s="47"/>
    </row>
    <row r="9" spans="2:16" x14ac:dyDescent="0.3">
      <c r="B9" s="7"/>
      <c r="E9" s="13" t="s">
        <v>34</v>
      </c>
      <c r="F9" s="49">
        <v>60</v>
      </c>
      <c r="G9" s="14" t="s">
        <v>73</v>
      </c>
      <c r="H9" s="9"/>
      <c r="L9" s="47"/>
      <c r="P9" s="47"/>
    </row>
    <row r="10" spans="2:16" x14ac:dyDescent="0.3">
      <c r="B10" s="7"/>
      <c r="E10" s="60" t="s">
        <v>50</v>
      </c>
      <c r="F10" s="59" t="s">
        <v>22</v>
      </c>
      <c r="G10" s="61"/>
      <c r="H10" s="9"/>
    </row>
    <row r="11" spans="2:16" x14ac:dyDescent="0.3">
      <c r="B11" s="7"/>
      <c r="E11" s="68" t="s">
        <v>84</v>
      </c>
      <c r="F11" s="69"/>
      <c r="G11" s="70"/>
      <c r="H11" s="9"/>
    </row>
    <row r="12" spans="2:16" x14ac:dyDescent="0.3">
      <c r="B12" s="7"/>
      <c r="E12" s="17" t="s">
        <v>82</v>
      </c>
      <c r="F12" s="62" t="str">
        <f>VLOOKUP(F10,'Video Formats'!A22:D28,4,FALSE)</f>
        <v>RAW12</v>
      </c>
      <c r="G12" s="63"/>
      <c r="H12" s="9"/>
    </row>
    <row r="13" spans="2:16" x14ac:dyDescent="0.3">
      <c r="B13" s="7"/>
      <c r="F13" s="12"/>
      <c r="H13" s="9"/>
    </row>
    <row r="14" spans="2:16" x14ac:dyDescent="0.3">
      <c r="B14" s="7"/>
      <c r="E14" s="68" t="s">
        <v>87</v>
      </c>
      <c r="F14" s="69"/>
      <c r="G14" s="70"/>
      <c r="H14" s="9"/>
    </row>
    <row r="15" spans="2:16" x14ac:dyDescent="0.3">
      <c r="B15" s="7"/>
      <c r="E15" s="19" t="s">
        <v>30</v>
      </c>
      <c r="F15" s="44">
        <v>0.15</v>
      </c>
      <c r="G15" s="20"/>
      <c r="H15" s="9"/>
    </row>
    <row r="16" spans="2:16" x14ac:dyDescent="0.3">
      <c r="B16" s="7"/>
      <c r="E16" s="45" t="s">
        <v>88</v>
      </c>
      <c r="F16" s="46"/>
      <c r="G16" s="45"/>
      <c r="H16" s="9"/>
    </row>
    <row r="17" spans="2:8" x14ac:dyDescent="0.3">
      <c r="B17" s="7"/>
      <c r="E17" s="45"/>
      <c r="F17" s="46"/>
      <c r="G17" s="45"/>
      <c r="H17" s="9"/>
    </row>
    <row r="18" spans="2:8" x14ac:dyDescent="0.3">
      <c r="B18" s="7"/>
      <c r="H18" s="8"/>
    </row>
    <row r="19" spans="2:8" ht="15" x14ac:dyDescent="0.25">
      <c r="B19" s="7"/>
      <c r="H19" s="8"/>
    </row>
    <row r="20" spans="2:8" ht="15" x14ac:dyDescent="0.25">
      <c r="B20" s="7"/>
      <c r="H20" s="8"/>
    </row>
    <row r="21" spans="2:8" ht="15" x14ac:dyDescent="0.25">
      <c r="B21" s="7"/>
      <c r="H21" s="8"/>
    </row>
    <row r="22" spans="2:8" x14ac:dyDescent="0.3">
      <c r="B22" s="7"/>
      <c r="H22" s="8"/>
    </row>
    <row r="23" spans="2:8" x14ac:dyDescent="0.3">
      <c r="B23" s="7"/>
      <c r="H23" s="8"/>
    </row>
    <row r="24" spans="2:8" ht="28.8" x14ac:dyDescent="0.55000000000000004">
      <c r="B24" s="11" t="s">
        <v>43</v>
      </c>
    </row>
    <row r="52" spans="2:16" s="5" customFormat="1" x14ac:dyDescent="0.3">
      <c r="B52" s="10" t="s">
        <v>31</v>
      </c>
      <c r="I52" s="6"/>
      <c r="J52" s="6"/>
      <c r="K52" s="6"/>
      <c r="L52" s="6"/>
      <c r="M52" s="6"/>
      <c r="N52" s="6"/>
      <c r="O52" s="6"/>
      <c r="P52" s="6"/>
    </row>
    <row r="53" spans="2:16" s="5" customFormat="1" x14ac:dyDescent="0.3">
      <c r="B53" s="10" t="s">
        <v>49</v>
      </c>
      <c r="I53" s="6"/>
      <c r="J53" s="6"/>
      <c r="K53" s="6"/>
      <c r="L53" s="6"/>
      <c r="M53" s="6"/>
      <c r="N53" s="6"/>
      <c r="O53" s="6"/>
      <c r="P53" s="6"/>
    </row>
    <row r="54" spans="2:16" s="5" customFormat="1" x14ac:dyDescent="0.3">
      <c r="B54" s="10" t="s">
        <v>51</v>
      </c>
      <c r="I54" s="6"/>
      <c r="J54" s="6"/>
      <c r="K54" s="6"/>
      <c r="L54" s="6"/>
      <c r="M54" s="6"/>
      <c r="N54" s="6"/>
      <c r="O54" s="6"/>
      <c r="P54" s="6"/>
    </row>
    <row r="55" spans="2:16" s="5" customFormat="1" x14ac:dyDescent="0.3">
      <c r="B55" s="10" t="s">
        <v>90</v>
      </c>
      <c r="I55" s="6"/>
      <c r="J55" s="6"/>
      <c r="K55" s="6"/>
      <c r="L55" s="6"/>
      <c r="M55" s="6"/>
      <c r="N55" s="6"/>
      <c r="O55" s="6"/>
      <c r="P55" s="6"/>
    </row>
    <row r="56" spans="2:16" s="5" customFormat="1" x14ac:dyDescent="0.3">
      <c r="B56" s="33" t="s">
        <v>45</v>
      </c>
      <c r="I56" s="6"/>
      <c r="J56" s="6"/>
      <c r="K56" s="6"/>
      <c r="L56" s="6"/>
      <c r="M56" s="6"/>
      <c r="N56" s="6"/>
      <c r="O56" s="6"/>
      <c r="P56" s="6"/>
    </row>
  </sheetData>
  <sheetProtection password="D980" sheet="1" objects="1" scenarios="1" selectLockedCells="1"/>
  <mergeCells count="8">
    <mergeCell ref="E14:G14"/>
    <mergeCell ref="I3:K3"/>
    <mergeCell ref="M3:O3"/>
    <mergeCell ref="M5:O5"/>
    <mergeCell ref="M7:O7"/>
    <mergeCell ref="E11:G11"/>
    <mergeCell ref="E3:G3"/>
    <mergeCell ref="E8:G8"/>
  </mergeCells>
  <dataValidations count="3">
    <dataValidation type="decimal" allowBlank="1" showInputMessage="1" showErrorMessage="1" sqref="F15:F17">
      <formula1>0</formula1>
      <formula2>100</formula2>
    </dataValidation>
    <dataValidation type="whole" allowBlank="1" showInputMessage="1" showErrorMessage="1" sqref="F9">
      <formula1>1</formula1>
      <formula2>5000</formula2>
    </dataValidation>
    <dataValidation type="whole" allowBlank="1" showInputMessage="1" showErrorMessage="1" sqref="F4:F5">
      <formula1>1</formula1>
      <formula2>20000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'Video Formats'!$A$22:$A$28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C4" sqref="C4"/>
    </sheetView>
  </sheetViews>
  <sheetFormatPr defaultRowHeight="14.4" x14ac:dyDescent="0.3"/>
  <cols>
    <col min="1" max="1" width="13" customWidth="1"/>
    <col min="2" max="2" width="13.44140625" customWidth="1"/>
    <col min="3" max="3" width="15.109375" customWidth="1"/>
    <col min="4" max="4" width="16.33203125" style="1" customWidth="1"/>
    <col min="5" max="5" width="10.109375" customWidth="1"/>
  </cols>
  <sheetData>
    <row r="1" spans="1:4" ht="39.75" customHeight="1" x14ac:dyDescent="0.3">
      <c r="A1" s="39" t="s">
        <v>46</v>
      </c>
      <c r="B1" s="40" t="s">
        <v>47</v>
      </c>
      <c r="C1" s="41" t="s">
        <v>48</v>
      </c>
      <c r="D1" s="41" t="s">
        <v>54</v>
      </c>
    </row>
    <row r="2" spans="1:4" x14ac:dyDescent="0.3">
      <c r="A2" s="35" t="s">
        <v>26</v>
      </c>
      <c r="B2" s="35" t="s">
        <v>9</v>
      </c>
      <c r="C2" s="36">
        <v>16</v>
      </c>
      <c r="D2" s="36" t="s">
        <v>64</v>
      </c>
    </row>
    <row r="3" spans="1:4" x14ac:dyDescent="0.3">
      <c r="A3" s="37" t="s">
        <v>26</v>
      </c>
      <c r="B3" s="37" t="s">
        <v>10</v>
      </c>
      <c r="C3" s="38">
        <v>20</v>
      </c>
      <c r="D3" s="38" t="s">
        <v>65</v>
      </c>
    </row>
    <row r="4" spans="1:4" x14ac:dyDescent="0.3">
      <c r="A4" s="37" t="s">
        <v>26</v>
      </c>
      <c r="B4" s="37" t="s">
        <v>11</v>
      </c>
      <c r="C4" s="38">
        <v>16</v>
      </c>
      <c r="D4" s="38" t="s">
        <v>66</v>
      </c>
    </row>
    <row r="5" spans="1:4" x14ac:dyDescent="0.3">
      <c r="A5" s="37" t="s">
        <v>26</v>
      </c>
      <c r="B5" s="37" t="s">
        <v>12</v>
      </c>
      <c r="C5" s="38">
        <v>20</v>
      </c>
      <c r="D5" s="38" t="s">
        <v>67</v>
      </c>
    </row>
    <row r="6" spans="1:4" x14ac:dyDescent="0.3">
      <c r="A6" s="37" t="s">
        <v>27</v>
      </c>
      <c r="B6" s="37" t="s">
        <v>13</v>
      </c>
      <c r="C6" s="38">
        <v>24</v>
      </c>
      <c r="D6" s="38" t="s">
        <v>68</v>
      </c>
    </row>
    <row r="7" spans="1:4" ht="15" x14ac:dyDescent="0.25">
      <c r="A7" s="37" t="s">
        <v>27</v>
      </c>
      <c r="B7" s="37" t="s">
        <v>14</v>
      </c>
      <c r="C7" s="38">
        <v>18</v>
      </c>
      <c r="D7" s="38" t="s">
        <v>69</v>
      </c>
    </row>
    <row r="8" spans="1:4" ht="15" x14ac:dyDescent="0.25">
      <c r="A8" s="37" t="s">
        <v>27</v>
      </c>
      <c r="B8" s="37" t="s">
        <v>15</v>
      </c>
      <c r="C8" s="38">
        <v>16</v>
      </c>
      <c r="D8" s="38" t="s">
        <v>70</v>
      </c>
    </row>
    <row r="9" spans="1:4" ht="15" x14ac:dyDescent="0.25">
      <c r="A9" s="37" t="s">
        <v>27</v>
      </c>
      <c r="B9" s="37" t="s">
        <v>16</v>
      </c>
      <c r="C9" s="38">
        <v>15</v>
      </c>
      <c r="D9" s="38" t="s">
        <v>71</v>
      </c>
    </row>
    <row r="10" spans="1:4" ht="15" x14ac:dyDescent="0.25">
      <c r="A10" s="37" t="s">
        <v>27</v>
      </c>
      <c r="B10" s="37" t="s">
        <v>17</v>
      </c>
      <c r="C10" s="38">
        <v>12</v>
      </c>
      <c r="D10" s="38" t="s">
        <v>72</v>
      </c>
    </row>
    <row r="11" spans="1:4" ht="15" x14ac:dyDescent="0.25">
      <c r="A11" s="37" t="s">
        <v>28</v>
      </c>
      <c r="B11" s="37" t="s">
        <v>18</v>
      </c>
      <c r="C11" s="38">
        <v>6</v>
      </c>
      <c r="D11" s="38" t="s">
        <v>56</v>
      </c>
    </row>
    <row r="12" spans="1:4" ht="15" x14ac:dyDescent="0.25">
      <c r="A12" s="37" t="s">
        <v>28</v>
      </c>
      <c r="B12" s="37" t="s">
        <v>19</v>
      </c>
      <c r="C12" s="38">
        <v>7</v>
      </c>
      <c r="D12" s="38" t="s">
        <v>57</v>
      </c>
    </row>
    <row r="13" spans="1:4" ht="15" x14ac:dyDescent="0.25">
      <c r="A13" s="37" t="s">
        <v>28</v>
      </c>
      <c r="B13" s="37" t="s">
        <v>20</v>
      </c>
      <c r="C13" s="38">
        <v>8</v>
      </c>
      <c r="D13" s="38" t="s">
        <v>58</v>
      </c>
    </row>
    <row r="14" spans="1:4" ht="15" x14ac:dyDescent="0.25">
      <c r="A14" s="37" t="s">
        <v>28</v>
      </c>
      <c r="B14" s="37" t="s">
        <v>21</v>
      </c>
      <c r="C14" s="38">
        <v>10</v>
      </c>
      <c r="D14" s="38" t="s">
        <v>59</v>
      </c>
    </row>
    <row r="15" spans="1:4" ht="15" x14ac:dyDescent="0.25">
      <c r="A15" s="37" t="s">
        <v>28</v>
      </c>
      <c r="B15" s="37" t="s">
        <v>22</v>
      </c>
      <c r="C15" s="38">
        <v>12</v>
      </c>
      <c r="D15" s="38" t="s">
        <v>60</v>
      </c>
    </row>
    <row r="16" spans="1:4" ht="15" x14ac:dyDescent="0.25">
      <c r="A16" s="37" t="s">
        <v>28</v>
      </c>
      <c r="B16" s="37" t="s">
        <v>23</v>
      </c>
      <c r="C16" s="38">
        <v>14</v>
      </c>
      <c r="D16" s="38" t="s">
        <v>61</v>
      </c>
    </row>
    <row r="17" spans="1:17" ht="15" x14ac:dyDescent="0.25">
      <c r="A17" s="37" t="s">
        <v>28</v>
      </c>
      <c r="B17" s="37" t="s">
        <v>24</v>
      </c>
      <c r="C17" s="38">
        <v>16</v>
      </c>
      <c r="D17" s="38" t="s">
        <v>62</v>
      </c>
    </row>
    <row r="18" spans="1:17" ht="15" x14ac:dyDescent="0.25">
      <c r="A18" s="37" t="s">
        <v>28</v>
      </c>
      <c r="B18" s="37" t="s">
        <v>25</v>
      </c>
      <c r="C18" s="38">
        <v>20</v>
      </c>
      <c r="D18" s="38" t="s">
        <v>63</v>
      </c>
    </row>
    <row r="19" spans="1:17" ht="15" x14ac:dyDescent="0.25">
      <c r="C19" s="1"/>
    </row>
    <row r="20" spans="1:17" x14ac:dyDescent="0.3">
      <c r="C20" s="1"/>
    </row>
    <row r="21" spans="1:17" ht="46.8" x14ac:dyDescent="0.3">
      <c r="A21" s="40" t="s">
        <v>47</v>
      </c>
      <c r="B21" s="41" t="s">
        <v>48</v>
      </c>
      <c r="C21" s="41" t="s">
        <v>81</v>
      </c>
      <c r="D21" s="41" t="s">
        <v>82</v>
      </c>
      <c r="E21" s="41" t="s">
        <v>83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35" t="s">
        <v>9</v>
      </c>
      <c r="B22" s="36">
        <v>16</v>
      </c>
      <c r="C22" s="36">
        <v>2</v>
      </c>
      <c r="D22" s="36" t="s">
        <v>21</v>
      </c>
      <c r="E22" s="36">
        <v>14</v>
      </c>
    </row>
    <row r="23" spans="1:17" x14ac:dyDescent="0.3">
      <c r="A23" s="37" t="s">
        <v>10</v>
      </c>
      <c r="B23" s="38">
        <v>20</v>
      </c>
      <c r="C23" s="38">
        <v>2</v>
      </c>
      <c r="D23" s="36" t="s">
        <v>21</v>
      </c>
      <c r="E23" s="36">
        <v>14</v>
      </c>
    </row>
    <row r="24" spans="1:17" x14ac:dyDescent="0.3">
      <c r="A24" s="37" t="s">
        <v>11</v>
      </c>
      <c r="B24" s="38">
        <v>16</v>
      </c>
      <c r="C24" s="38">
        <v>2</v>
      </c>
      <c r="D24" s="36" t="s">
        <v>21</v>
      </c>
      <c r="E24" s="36">
        <v>14</v>
      </c>
    </row>
    <row r="25" spans="1:17" x14ac:dyDescent="0.3">
      <c r="A25" s="37" t="s">
        <v>12</v>
      </c>
      <c r="B25" s="38">
        <v>20</v>
      </c>
      <c r="C25" s="38">
        <v>2</v>
      </c>
      <c r="D25" s="36" t="s">
        <v>21</v>
      </c>
      <c r="E25" s="36">
        <v>14</v>
      </c>
    </row>
    <row r="26" spans="1:17" x14ac:dyDescent="0.3">
      <c r="A26" s="37" t="s">
        <v>20</v>
      </c>
      <c r="B26" s="38">
        <v>8</v>
      </c>
      <c r="C26" s="38">
        <v>1</v>
      </c>
      <c r="D26" s="36" t="s">
        <v>21</v>
      </c>
      <c r="E26" s="36">
        <v>14</v>
      </c>
    </row>
    <row r="27" spans="1:17" x14ac:dyDescent="0.3">
      <c r="A27" s="37" t="s">
        <v>21</v>
      </c>
      <c r="B27" s="38">
        <v>10</v>
      </c>
      <c r="C27" s="38">
        <v>1</v>
      </c>
      <c r="D27" s="36" t="s">
        <v>21</v>
      </c>
      <c r="E27" s="36">
        <v>14</v>
      </c>
    </row>
    <row r="28" spans="1:17" x14ac:dyDescent="0.3">
      <c r="A28" s="37" t="s">
        <v>22</v>
      </c>
      <c r="B28" s="38">
        <v>12</v>
      </c>
      <c r="C28" s="38">
        <v>1</v>
      </c>
      <c r="D28" s="38" t="s">
        <v>22</v>
      </c>
      <c r="E28" s="38">
        <f>(2/3)*28</f>
        <v>18.666666666666664</v>
      </c>
    </row>
  </sheetData>
  <sheetProtection password="D98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"/>
  <sheetViews>
    <sheetView zoomScaleNormal="100" workbookViewId="0">
      <selection activeCell="E14" sqref="E14"/>
    </sheetView>
  </sheetViews>
  <sheetFormatPr defaultRowHeight="14.4" x14ac:dyDescent="0.3"/>
  <cols>
    <col min="2" max="2" width="14.109375" customWidth="1"/>
  </cols>
  <sheetData>
    <row r="1" spans="2:16" x14ac:dyDescent="0.25"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 s="3">
        <f>'CSI-2 Imager'!$F$6</f>
        <v>2.0735999999999999</v>
      </c>
    </row>
    <row r="2" spans="2:16" x14ac:dyDescent="0.25">
      <c r="B2" s="2" t="s">
        <v>29</v>
      </c>
      <c r="C2">
        <v>1.4</v>
      </c>
      <c r="D2">
        <v>1.4</v>
      </c>
      <c r="E2">
        <v>1.4</v>
      </c>
      <c r="F2">
        <v>1.4</v>
      </c>
      <c r="G2">
        <v>1.4</v>
      </c>
      <c r="H2">
        <v>1.4</v>
      </c>
      <c r="I2">
        <v>1.4</v>
      </c>
      <c r="J2">
        <v>1.4</v>
      </c>
      <c r="K2">
        <v>1.4</v>
      </c>
      <c r="L2">
        <f>'CSI-2 Imager'!$N$4</f>
        <v>2.4883200000000003</v>
      </c>
    </row>
    <row r="3" spans="2:16" x14ac:dyDescent="0.25">
      <c r="B3" s="2">
        <v>933</v>
      </c>
      <c r="C3">
        <v>1.87</v>
      </c>
      <c r="D3">
        <v>1.87</v>
      </c>
      <c r="E3">
        <v>1.87</v>
      </c>
      <c r="F3">
        <v>1.87</v>
      </c>
      <c r="G3">
        <v>1.87</v>
      </c>
      <c r="H3">
        <v>1.87</v>
      </c>
      <c r="I3">
        <v>1.87</v>
      </c>
      <c r="J3">
        <v>1.87</v>
      </c>
      <c r="K3">
        <v>1.87</v>
      </c>
    </row>
    <row r="4" spans="2:16" x14ac:dyDescent="0.25">
      <c r="B4" s="2">
        <v>935</v>
      </c>
      <c r="C4">
        <v>2.528</v>
      </c>
      <c r="D4">
        <v>2.528</v>
      </c>
      <c r="E4">
        <v>2.528</v>
      </c>
      <c r="F4">
        <v>2.528</v>
      </c>
      <c r="G4">
        <v>2.528</v>
      </c>
      <c r="H4">
        <v>2.528</v>
      </c>
      <c r="I4">
        <v>2.528</v>
      </c>
      <c r="J4">
        <v>2.528</v>
      </c>
      <c r="K4">
        <v>2.528</v>
      </c>
    </row>
    <row r="5" spans="2:16" x14ac:dyDescent="0.25">
      <c r="B5" s="2">
        <v>953</v>
      </c>
      <c r="C5">
        <v>3.3279999999999998</v>
      </c>
      <c r="D5">
        <v>3.3279999999999998</v>
      </c>
      <c r="E5">
        <v>3.3279999999999998</v>
      </c>
      <c r="F5">
        <v>3.3279999999999998</v>
      </c>
      <c r="G5">
        <v>3.3279999999999998</v>
      </c>
      <c r="H5">
        <v>3.3279999999999998</v>
      </c>
      <c r="I5">
        <v>3.3279999999999998</v>
      </c>
      <c r="J5">
        <v>3.3279999999999998</v>
      </c>
      <c r="K5">
        <v>3.3279999999999998</v>
      </c>
      <c r="P5" s="3"/>
    </row>
    <row r="6" spans="2:16" x14ac:dyDescent="0.25">
      <c r="B6" s="2"/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AAFB173040DC49BB9ED3179DBBD5BE" ma:contentTypeVersion="1" ma:contentTypeDescription="Create a new document." ma:contentTypeScope="" ma:versionID="93c2d119e8ec3254abe01b839f1cea76">
  <xsd:schema xmlns:xsd="http://www.w3.org/2001/XMLSchema" xmlns:xs="http://www.w3.org/2001/XMLSchema" xmlns:p="http://schemas.microsoft.com/office/2006/metadata/properties" xmlns:ns2="9dfe00bd-93d8-4ec4-ba40-0926b031220b" targetNamespace="http://schemas.microsoft.com/office/2006/metadata/properties" ma:root="true" ma:fieldsID="7a98db1cb2eb9ff7dac8b61fd86f7fdd" ns2:_="">
    <xsd:import namespace="9dfe00bd-93d8-4ec4-ba40-0926b031220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e00bd-93d8-4ec4-ba40-0926b03122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C21E96-748C-4C1D-BE3E-2521A4D2E8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dfe00bd-93d8-4ec4-ba40-0926b031220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38B26A-1D44-4548-8332-89416C86A2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2E2A5-E29E-4401-912B-7D1875FCD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fe00bd-93d8-4ec4-ba40-0926b03122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CSI-2 Imager</vt:lpstr>
      <vt:lpstr>Parallel DVP (LVCMOS) Imager</vt:lpstr>
      <vt:lpstr>Video Formats</vt:lpstr>
      <vt:lpstr>Worksheet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Lewis</dc:creator>
  <cp:lastModifiedBy>McCrea, Casey</cp:lastModifiedBy>
  <dcterms:created xsi:type="dcterms:W3CDTF">2018-07-16T12:36:56Z</dcterms:created>
  <dcterms:modified xsi:type="dcterms:W3CDTF">2019-12-26T13:12:29Z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0x010100BBAAFB173040DC49BB9ED3179DBBD5BE</vt:lpwstr>
  </property>
</Properties>
</file>