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720" windowHeight="12285" activeTab="1"/>
  </bookViews>
  <sheets>
    <sheet name="SN65HVD1040 Capacitance Results" sheetId="1" r:id="rId1"/>
    <sheet name="SN65HVD1040 tr and tf" sheetId="2" r:id="rId2"/>
  </sheets>
  <calcPr calcId="145621"/>
</workbook>
</file>

<file path=xl/calcChain.xml><?xml version="1.0" encoding="utf-8"?>
<calcChain xmlns="http://schemas.openxmlformats.org/spreadsheetml/2006/main">
  <c r="C35" i="2" l="1"/>
  <c r="B35" i="2"/>
  <c r="C34" i="2"/>
  <c r="B34" i="2"/>
  <c r="C33" i="2"/>
  <c r="B33" i="2"/>
  <c r="C32" i="2"/>
  <c r="B32" i="2"/>
  <c r="C31" i="2"/>
  <c r="B31" i="2"/>
  <c r="C17" i="2" l="1"/>
  <c r="C16" i="2"/>
  <c r="C15" i="2"/>
  <c r="C14" i="2"/>
  <c r="C13" i="2"/>
  <c r="B17" i="2"/>
  <c r="B16" i="2"/>
  <c r="B15" i="2"/>
  <c r="B14" i="2"/>
  <c r="B13" i="2"/>
  <c r="E41" i="1" l="1"/>
  <c r="D41" i="1"/>
  <c r="E37" i="1"/>
  <c r="D37" i="1"/>
  <c r="E33" i="1"/>
  <c r="D33" i="1"/>
  <c r="E29" i="1"/>
  <c r="D29" i="1"/>
  <c r="E25" i="1"/>
  <c r="D25" i="1"/>
  <c r="E21" i="1"/>
  <c r="D21" i="1"/>
  <c r="E17" i="1"/>
  <c r="D17" i="1"/>
  <c r="E13" i="1"/>
  <c r="D13" i="1"/>
  <c r="E9" i="1"/>
  <c r="D9" i="1"/>
  <c r="E5" i="1"/>
  <c r="D5" i="1"/>
  <c r="B18" i="1" l="1"/>
  <c r="B15" i="1"/>
  <c r="B17" i="1"/>
  <c r="B14" i="1"/>
  <c r="B16" i="1"/>
  <c r="B23" i="1"/>
  <c r="B21" i="1"/>
  <c r="B25" i="1"/>
  <c r="B24" i="1"/>
  <c r="B22" i="1"/>
  <c r="F5" i="1"/>
  <c r="F13" i="1"/>
  <c r="F9" i="1"/>
  <c r="F17" i="1" l="1"/>
  <c r="F21" i="1" l="1"/>
  <c r="F25" i="1" l="1"/>
  <c r="F29" i="1" l="1"/>
  <c r="F33" i="1" l="1"/>
  <c r="F41" i="1" l="1"/>
  <c r="F37" i="1"/>
  <c r="B8" i="1" l="1"/>
  <c r="B11" i="1"/>
  <c r="B7" i="1"/>
  <c r="B9" i="1"/>
  <c r="B10" i="1"/>
</calcChain>
</file>

<file path=xl/sharedStrings.xml><?xml version="1.0" encoding="utf-8"?>
<sst xmlns="http://schemas.openxmlformats.org/spreadsheetml/2006/main" count="80" uniqueCount="50">
  <si>
    <t>Board Capacitance</t>
  </si>
  <si>
    <t>Device #1 Measured w/ Board</t>
  </si>
  <si>
    <t>Device #1 Measured Minus Board Capacitance</t>
  </si>
  <si>
    <t>CANL to GND (pF)</t>
  </si>
  <si>
    <t>CANH to GND (pF)</t>
  </si>
  <si>
    <t>Differential Capacitance (pF)</t>
  </si>
  <si>
    <t>Device #2 Measured Minus Board Capacitance</t>
  </si>
  <si>
    <t>Device #3 Measured Minus Board Capacitance</t>
  </si>
  <si>
    <t>Device #4 Measured Minus Board Capacitance</t>
  </si>
  <si>
    <t>Device #5 Measured Minus Board Capacitance</t>
  </si>
  <si>
    <t>Device #6 Measured Minus Board Capacitance</t>
  </si>
  <si>
    <t>Device #7 Measured Minus Board Capacitance</t>
  </si>
  <si>
    <t>Device #8 Measured Minus Board Capacitance</t>
  </si>
  <si>
    <t>Device #9 Measured Minus Board Capacitance</t>
  </si>
  <si>
    <t>Device #10 Measured Minus Board Capacitance</t>
  </si>
  <si>
    <t>Device #2 Measured w/ Board</t>
  </si>
  <si>
    <t>Device #3 Measured w/ Board</t>
  </si>
  <si>
    <t>Device #4 Measured w/ Board</t>
  </si>
  <si>
    <t>Device #5 Measured w/ Board</t>
  </si>
  <si>
    <t>Device #10 Measured w/ Board</t>
  </si>
  <si>
    <t>Device #9 Measured w/ Board</t>
  </si>
  <si>
    <t>Device #8 Measured w/ Board</t>
  </si>
  <si>
    <t>Device #7 Measured w/ Board</t>
  </si>
  <si>
    <t>Device #6 Measured w/ Board</t>
  </si>
  <si>
    <t>N/A</t>
  </si>
  <si>
    <t>Mean</t>
  </si>
  <si>
    <t>Median</t>
  </si>
  <si>
    <t>Standard Diviation</t>
  </si>
  <si>
    <t>Minimum</t>
  </si>
  <si>
    <t>Max</t>
  </si>
  <si>
    <t>Device 1</t>
  </si>
  <si>
    <t>Device 2</t>
  </si>
  <si>
    <t>Device 3</t>
  </si>
  <si>
    <t>Device 4</t>
  </si>
  <si>
    <t>Device 5</t>
  </si>
  <si>
    <t>Device 6</t>
  </si>
  <si>
    <t>Device 7</t>
  </si>
  <si>
    <t>Device 8</t>
  </si>
  <si>
    <t>tr (ns)</t>
  </si>
  <si>
    <t>tf (ns)</t>
  </si>
  <si>
    <t>Standard Deviation</t>
  </si>
  <si>
    <t>Minumum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</si>
  <si>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 xml:space="preserve"> (pF)</t>
    </r>
  </si>
  <si>
    <r>
      <t>Results C</t>
    </r>
    <r>
      <rPr>
        <b/>
        <vertAlign val="subscript"/>
        <sz val="11"/>
        <color theme="1"/>
        <rFont val="Calibri"/>
        <family val="2"/>
        <scheme val="minor"/>
      </rPr>
      <t>DIFF</t>
    </r>
  </si>
  <si>
    <t>Results CANH to GND</t>
  </si>
  <si>
    <t>Results CANL to GND</t>
  </si>
  <si>
    <t>SN65HVD1040 Bus</t>
  </si>
  <si>
    <t>Results Bus</t>
  </si>
  <si>
    <t>SN65HVD1040 Rx Pin</t>
  </si>
  <si>
    <t>Results Rx 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</si>
</sst>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horizontal="left" vertical="top"/>
    </xf>
    <xf numFmtId="0" fontId="1" fillId="0" borderId="7" xfId="0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0" borderId="15" xfId="0" applyFont="1" applyBorder="1"/>
    <xf numFmtId="0" fontId="1" fillId="0" borderId="16" xfId="0" applyFont="1" applyBorder="1"/>
    <xf numFmtId="0" fontId="1" fillId="0" borderId="10" xfId="0" applyFont="1" applyBorder="1"/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590549</xdr:colOff>
      <xdr:row>0</xdr:row>
      <xdr:rowOff>0</xdr:rowOff>
    </xdr:from>
    <xdr:ext cx="2790826" cy="9691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743824" y="0"/>
              <a:ext cx="2790826" cy="969111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0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2000" b="0" i="1">
                            <a:latin typeface="Cambria Math"/>
                          </a:rPr>
                          <m:t>𝐶</m:t>
                        </m:r>
                        <m:r>
                          <a:rPr lang="en-US" sz="2000" b="0" i="1">
                            <a:latin typeface="Cambria Math"/>
                          </a:rPr>
                          <m:t> </m:t>
                        </m:r>
                      </m:e>
                      <m:sub>
                        <m:r>
                          <a:rPr lang="en-US" sz="2000" b="0" i="1">
                            <a:latin typeface="Cambria Math"/>
                          </a:rPr>
                          <m:t>𝐷𝑖𝑓𝑓</m:t>
                        </m:r>
                      </m:sub>
                    </m:sSub>
                    <m:r>
                      <a:rPr lang="en-US" sz="20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en-US" sz="20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2000" b="0" i="1">
                            <a:latin typeface="Cambria Math"/>
                          </a:rPr>
                          <m:t>1</m:t>
                        </m:r>
                      </m:num>
                      <m:den>
                        <m:f>
                          <m:fPr>
                            <m:ctrlPr>
                              <a:rPr lang="en-US" sz="2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2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2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2000" b="0" i="1">
                                    <a:latin typeface="Cambria Math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n-US" sz="2000" b="0" i="1">
                                    <a:latin typeface="Cambria Math"/>
                                  </a:rPr>
                                  <m:t>𝐻</m:t>
                                </m:r>
                              </m:sub>
                            </m:sSub>
                          </m:den>
                        </m:f>
                        <m:r>
                          <a:rPr lang="en-US" sz="2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en-US" sz="2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2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2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2000" b="0" i="1">
                                    <a:latin typeface="Cambria Math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n-US" sz="2000" b="0" i="1">
                                    <a:latin typeface="Cambria Math"/>
                                  </a:rPr>
                                  <m:t>𝐿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743824" y="0"/>
              <a:ext cx="2790826" cy="969111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000" i="0">
                  <a:latin typeface="Cambria Math"/>
                </a:rPr>
                <a:t>〖</a:t>
              </a:r>
              <a:r>
                <a:rPr lang="en-US" sz="2000" b="0" i="0">
                  <a:latin typeface="Cambria Math"/>
                </a:rPr>
                <a:t>𝐶 〗_𝐷𝑖𝑓𝑓=  1/(1/𝐶_𝐻 +1/𝐶_𝐿 )</a:t>
              </a:r>
              <a:endParaRPr lang="en-US" sz="2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347662</xdr:colOff>
      <xdr:row>3</xdr:row>
      <xdr:rowOff>28575</xdr:rowOff>
    </xdr:from>
    <xdr:to>
      <xdr:col>17</xdr:col>
      <xdr:colOff>423662</xdr:colOff>
      <xdr:row>15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6537" y="600075"/>
          <a:ext cx="8610400" cy="23050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347662</xdr:colOff>
      <xdr:row>18</xdr:row>
      <xdr:rowOff>171450</xdr:rowOff>
    </xdr:from>
    <xdr:to>
      <xdr:col>16</xdr:col>
      <xdr:colOff>196347</xdr:colOff>
      <xdr:row>32</xdr:row>
      <xdr:rowOff>67035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6537" y="3638550"/>
          <a:ext cx="7773485" cy="258163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1"/>
  <sheetViews>
    <sheetView workbookViewId="0">
      <selection activeCell="N5" sqref="N5"/>
    </sheetView>
  </sheetViews>
  <sheetFormatPr defaultRowHeight="15" x14ac:dyDescent="0.25"/>
  <cols>
    <col min="1" max="1" width="17.5703125" bestFit="1" customWidth="1"/>
    <col min="2" max="2" width="17.28515625" bestFit="1" customWidth="1"/>
    <col min="3" max="3" width="26.85546875" bestFit="1" customWidth="1"/>
    <col min="4" max="4" width="16.5703125" bestFit="1" customWidth="1"/>
    <col min="5" max="5" width="17" bestFit="1" customWidth="1"/>
    <col min="6" max="6" width="12" bestFit="1" customWidth="1"/>
  </cols>
  <sheetData>
    <row r="1" spans="1:6" ht="18.75" thickBot="1" x14ac:dyDescent="0.4">
      <c r="A1" s="42" t="s">
        <v>0</v>
      </c>
      <c r="B1" s="43"/>
      <c r="C1" s="44"/>
      <c r="D1" s="15" t="s">
        <v>3</v>
      </c>
      <c r="E1" s="16" t="s">
        <v>4</v>
      </c>
      <c r="F1" s="15" t="s">
        <v>42</v>
      </c>
    </row>
    <row r="2" spans="1:6" ht="15.75" thickBot="1" x14ac:dyDescent="0.3">
      <c r="A2" s="26" t="s">
        <v>3</v>
      </c>
      <c r="B2" s="28" t="s">
        <v>4</v>
      </c>
      <c r="C2" s="27" t="s">
        <v>5</v>
      </c>
      <c r="D2" s="45" t="s">
        <v>1</v>
      </c>
      <c r="E2" s="46"/>
      <c r="F2" s="47"/>
    </row>
    <row r="3" spans="1:6" ht="15.75" thickBot="1" x14ac:dyDescent="0.3">
      <c r="A3" s="29">
        <v>14.25</v>
      </c>
      <c r="B3" s="30">
        <v>14.5</v>
      </c>
      <c r="C3" s="29" t="s">
        <v>24</v>
      </c>
      <c r="D3" s="6">
        <v>17.55</v>
      </c>
      <c r="E3" s="7">
        <v>21.53</v>
      </c>
      <c r="F3" s="8"/>
    </row>
    <row r="4" spans="1:6" x14ac:dyDescent="0.25">
      <c r="D4" s="37" t="s">
        <v>2</v>
      </c>
      <c r="E4" s="38"/>
      <c r="F4" s="39"/>
    </row>
    <row r="5" spans="1:6" ht="15.75" thickBot="1" x14ac:dyDescent="0.3">
      <c r="D5" s="17">
        <f>D3-A3</f>
        <v>3.3000000000000007</v>
      </c>
      <c r="E5" s="18">
        <f>E3-B3</f>
        <v>7.0300000000000011</v>
      </c>
      <c r="F5" s="19">
        <f xml:space="preserve"> (1/((1/D5) +(1/E5)))</f>
        <v>2.2457889641819944</v>
      </c>
    </row>
    <row r="6" spans="1:6" ht="18" x14ac:dyDescent="0.35">
      <c r="A6" s="40" t="s">
        <v>43</v>
      </c>
      <c r="B6" s="41"/>
      <c r="D6" s="37" t="s">
        <v>15</v>
      </c>
      <c r="E6" s="38"/>
      <c r="F6" s="39"/>
    </row>
    <row r="7" spans="1:6" x14ac:dyDescent="0.25">
      <c r="A7" s="3" t="s">
        <v>25</v>
      </c>
      <c r="B7" s="22">
        <f>AVERAGE(F5,F9,F13,F17,F21,F25,F29,F33,F37,F41)</f>
        <v>2.8645521149018753</v>
      </c>
      <c r="D7" s="6">
        <v>19.45</v>
      </c>
      <c r="E7" s="7">
        <v>23.5</v>
      </c>
      <c r="F7" s="8"/>
    </row>
    <row r="8" spans="1:6" x14ac:dyDescent="0.25">
      <c r="A8" s="3" t="s">
        <v>26</v>
      </c>
      <c r="B8" s="22">
        <f>MEDIAN(F5,F9,F13,F17,F21,F25,F29,F33,F37,F41)</f>
        <v>2.7566341503344072</v>
      </c>
      <c r="D8" s="37" t="s">
        <v>6</v>
      </c>
      <c r="E8" s="38"/>
      <c r="F8" s="39"/>
    </row>
    <row r="9" spans="1:6" x14ac:dyDescent="0.25">
      <c r="A9" s="3" t="s">
        <v>27</v>
      </c>
      <c r="B9" s="22">
        <f>STDEV(F5,F9,F13,F17,F21,F25,F29,F33,F37,F41)</f>
        <v>0.57614489672248315</v>
      </c>
      <c r="D9" s="20">
        <f>D7-A3</f>
        <v>5.1999999999999993</v>
      </c>
      <c r="E9" s="21">
        <f>E7-B3</f>
        <v>9</v>
      </c>
      <c r="F9" s="22">
        <f xml:space="preserve"> (1/((1/D9) +(1/E9)))</f>
        <v>3.2957746478873235</v>
      </c>
    </row>
    <row r="10" spans="1:6" x14ac:dyDescent="0.25">
      <c r="A10" s="3" t="s">
        <v>28</v>
      </c>
      <c r="B10" s="22">
        <f>MIN(F5,F9,F13,F17,F21,F25,F29,F33,F37,F41)</f>
        <v>2.1150753768844224</v>
      </c>
      <c r="D10" s="37" t="s">
        <v>16</v>
      </c>
      <c r="E10" s="38"/>
      <c r="F10" s="39"/>
    </row>
    <row r="11" spans="1:6" ht="15.75" thickBot="1" x14ac:dyDescent="0.3">
      <c r="A11" s="11" t="s">
        <v>29</v>
      </c>
      <c r="B11" s="25">
        <f>MAX(F5,F9,F13,F17,F21,F25,F29,F33,F37,F41)</f>
        <v>3.6379990142927552</v>
      </c>
      <c r="D11" s="4">
        <v>18.489999999999998</v>
      </c>
      <c r="E11" s="2">
        <v>29.9</v>
      </c>
      <c r="F11" s="5"/>
    </row>
    <row r="12" spans="1:6" ht="15.75" thickBot="1" x14ac:dyDescent="0.3">
      <c r="D12" s="37" t="s">
        <v>7</v>
      </c>
      <c r="E12" s="38"/>
      <c r="F12" s="39"/>
    </row>
    <row r="13" spans="1:6" ht="18" x14ac:dyDescent="0.35">
      <c r="A13" s="40" t="s">
        <v>45</v>
      </c>
      <c r="B13" s="41"/>
      <c r="D13" s="20">
        <f>D11-A3</f>
        <v>4.2399999999999984</v>
      </c>
      <c r="E13" s="21">
        <f>E11-B3</f>
        <v>15.399999999999999</v>
      </c>
      <c r="F13" s="22">
        <f xml:space="preserve"> (1/((1/D13) +(1/E13)))</f>
        <v>3.3246435845213842</v>
      </c>
    </row>
    <row r="14" spans="1:6" x14ac:dyDescent="0.25">
      <c r="A14" s="3" t="s">
        <v>25</v>
      </c>
      <c r="B14" s="22">
        <f>AVERAGE(D5,D9,D13,D17,D21,D25,D29,D33,D37,D41)</f>
        <v>4.1509999999999989</v>
      </c>
      <c r="D14" s="37" t="s">
        <v>17</v>
      </c>
      <c r="E14" s="38"/>
      <c r="F14" s="39"/>
    </row>
    <row r="15" spans="1:6" x14ac:dyDescent="0.25">
      <c r="A15" s="3" t="s">
        <v>26</v>
      </c>
      <c r="B15" s="22">
        <f>MEDIAN(D5,D9,D13,D17,D21,D25,D29,D33,D37,D41)</f>
        <v>4.3249999999999993</v>
      </c>
      <c r="D15" s="4">
        <v>19</v>
      </c>
      <c r="E15" s="2">
        <v>30.04</v>
      </c>
      <c r="F15" s="5"/>
    </row>
    <row r="16" spans="1:6" x14ac:dyDescent="0.25">
      <c r="A16" s="3" t="s">
        <v>27</v>
      </c>
      <c r="B16" s="22">
        <f>STDEV(D5,D9,D13,D17,D21,D25,D29,D33,D37,D41)</f>
        <v>0.7371936275121006</v>
      </c>
      <c r="D16" s="37" t="s">
        <v>8</v>
      </c>
      <c r="E16" s="38"/>
      <c r="F16" s="39"/>
    </row>
    <row r="17" spans="1:6" x14ac:dyDescent="0.25">
      <c r="A17" s="3" t="s">
        <v>28</v>
      </c>
      <c r="B17" s="22">
        <f>MIN(D5,D9,D13,D17,D21,D25,D29,D33,D37,D41)</f>
        <v>3.0500000000000007</v>
      </c>
      <c r="D17" s="20">
        <f>D15-A3</f>
        <v>4.75</v>
      </c>
      <c r="E17" s="21">
        <f>E15-B3</f>
        <v>15.54</v>
      </c>
      <c r="F17" s="22">
        <f xml:space="preserve"> (1/((1/D17) +(1/E17)))</f>
        <v>3.6379990142927552</v>
      </c>
    </row>
    <row r="18" spans="1:6" ht="15.75" thickBot="1" x14ac:dyDescent="0.3">
      <c r="A18" s="11" t="s">
        <v>29</v>
      </c>
      <c r="B18" s="25">
        <f>MAX(D5,D9,D13,D17,D21,D25,D29,D33,D37,D41)</f>
        <v>5.1999999999999993</v>
      </c>
      <c r="D18" s="37" t="s">
        <v>18</v>
      </c>
      <c r="E18" s="38"/>
      <c r="F18" s="39"/>
    </row>
    <row r="19" spans="1:6" ht="15.75" thickBot="1" x14ac:dyDescent="0.3">
      <c r="D19" s="4">
        <v>18.95</v>
      </c>
      <c r="E19" s="2">
        <v>30.06</v>
      </c>
      <c r="F19" s="5"/>
    </row>
    <row r="20" spans="1:6" x14ac:dyDescent="0.25">
      <c r="A20" s="40" t="s">
        <v>44</v>
      </c>
      <c r="B20" s="41"/>
      <c r="D20" s="37" t="s">
        <v>9</v>
      </c>
      <c r="E20" s="38"/>
      <c r="F20" s="39"/>
    </row>
    <row r="21" spans="1:6" x14ac:dyDescent="0.25">
      <c r="A21" s="3" t="s">
        <v>25</v>
      </c>
      <c r="B21" s="22">
        <f>AVERAGE(E5,E9,E13,E17,E21,E25,E29,E33,E37,E41)</f>
        <v>9.8770000000000007</v>
      </c>
      <c r="D21" s="20">
        <f>D19-A3</f>
        <v>4.6999999999999993</v>
      </c>
      <c r="E21" s="21">
        <f>E19-B3</f>
        <v>15.559999999999999</v>
      </c>
      <c r="F21" s="22">
        <f xml:space="preserve"> (1/((1/D21) +(1/E21)))</f>
        <v>3.6096742349457052</v>
      </c>
    </row>
    <row r="22" spans="1:6" x14ac:dyDescent="0.25">
      <c r="A22" s="3" t="s">
        <v>26</v>
      </c>
      <c r="B22" s="22">
        <f>MEDIAN(E5,E9,E13,E17,E21,E25,E29,E33,E37,E41)</f>
        <v>7.5550000000000015</v>
      </c>
      <c r="D22" s="37" t="s">
        <v>23</v>
      </c>
      <c r="E22" s="38"/>
      <c r="F22" s="39"/>
    </row>
    <row r="23" spans="1:6" x14ac:dyDescent="0.25">
      <c r="A23" s="3" t="s">
        <v>27</v>
      </c>
      <c r="B23" s="22">
        <f>STDEV(E5,E9,E13,E17,E21,E25,E29,E33,E37,E41)</f>
        <v>3.9279314601397419</v>
      </c>
      <c r="D23" s="4">
        <v>18.43</v>
      </c>
      <c r="E23" s="2">
        <v>22.35</v>
      </c>
      <c r="F23" s="5"/>
    </row>
    <row r="24" spans="1:6" x14ac:dyDescent="0.25">
      <c r="A24" s="3" t="s">
        <v>28</v>
      </c>
      <c r="B24" s="22">
        <f>MIN(E5,E9,E13,E17,E21,E25,E29,E33,E37,E41)</f>
        <v>6.8999999999999986</v>
      </c>
      <c r="D24" s="37" t="s">
        <v>10</v>
      </c>
      <c r="E24" s="38"/>
      <c r="F24" s="39"/>
    </row>
    <row r="25" spans="1:6" ht="15.75" thickBot="1" x14ac:dyDescent="0.3">
      <c r="A25" s="11" t="s">
        <v>29</v>
      </c>
      <c r="B25" s="25">
        <f>MAX(E5,E9,E13,E17,E21,E25,E29,E33,E37,E41)</f>
        <v>15.559999999999999</v>
      </c>
      <c r="D25" s="20">
        <f>D23-A3</f>
        <v>4.18</v>
      </c>
      <c r="E25" s="21">
        <f>E23-B3</f>
        <v>7.8500000000000014</v>
      </c>
      <c r="F25" s="22">
        <f xml:space="preserve"> (1/((1/D25) +(1/E25)))</f>
        <v>2.7275976724854529</v>
      </c>
    </row>
    <row r="26" spans="1:6" x14ac:dyDescent="0.25">
      <c r="D26" s="37" t="s">
        <v>22</v>
      </c>
      <c r="E26" s="38"/>
      <c r="F26" s="39"/>
    </row>
    <row r="27" spans="1:6" x14ac:dyDescent="0.25">
      <c r="D27" s="4">
        <v>17.41</v>
      </c>
      <c r="E27" s="2">
        <v>21.75</v>
      </c>
      <c r="F27" s="5"/>
    </row>
    <row r="28" spans="1:6" x14ac:dyDescent="0.25">
      <c r="D28" s="37" t="s">
        <v>11</v>
      </c>
      <c r="E28" s="38"/>
      <c r="F28" s="39"/>
    </row>
    <row r="29" spans="1:6" x14ac:dyDescent="0.25">
      <c r="D29" s="20">
        <f>D27-A3</f>
        <v>3.16</v>
      </c>
      <c r="E29" s="21">
        <f>E27-B3</f>
        <v>7.25</v>
      </c>
      <c r="F29" s="22">
        <f xml:space="preserve"> (1/((1/D29) +(1/E29)))</f>
        <v>2.2007684918347743</v>
      </c>
    </row>
    <row r="30" spans="1:6" x14ac:dyDescent="0.25">
      <c r="D30" s="37" t="s">
        <v>21</v>
      </c>
      <c r="E30" s="38"/>
      <c r="F30" s="39"/>
    </row>
    <row r="31" spans="1:6" x14ac:dyDescent="0.25">
      <c r="D31" s="4">
        <v>17.3</v>
      </c>
      <c r="E31" s="2">
        <v>21.4</v>
      </c>
      <c r="F31" s="5"/>
    </row>
    <row r="32" spans="1:6" x14ac:dyDescent="0.25">
      <c r="D32" s="37" t="s">
        <v>12</v>
      </c>
      <c r="E32" s="38"/>
      <c r="F32" s="39"/>
    </row>
    <row r="33" spans="4:6" x14ac:dyDescent="0.25">
      <c r="D33" s="20">
        <f>D31-A3</f>
        <v>3.0500000000000007</v>
      </c>
      <c r="E33" s="21">
        <f>E31-B3</f>
        <v>6.8999999999999986</v>
      </c>
      <c r="F33" s="22">
        <f xml:space="preserve"> (1/((1/D33) +(1/E33)))</f>
        <v>2.1150753768844224</v>
      </c>
    </row>
    <row r="34" spans="4:6" x14ac:dyDescent="0.25">
      <c r="D34" s="37" t="s">
        <v>20</v>
      </c>
      <c r="E34" s="38"/>
      <c r="F34" s="39"/>
    </row>
    <row r="35" spans="4:6" x14ac:dyDescent="0.25">
      <c r="D35" s="4">
        <v>18.66</v>
      </c>
      <c r="E35" s="2">
        <v>21.48</v>
      </c>
      <c r="F35" s="5"/>
    </row>
    <row r="36" spans="4:6" x14ac:dyDescent="0.25">
      <c r="D36" s="37" t="s">
        <v>13</v>
      </c>
      <c r="E36" s="38"/>
      <c r="F36" s="39"/>
    </row>
    <row r="37" spans="4:6" x14ac:dyDescent="0.25">
      <c r="D37" s="20">
        <f>D35-A3</f>
        <v>4.41</v>
      </c>
      <c r="E37" s="21">
        <f>E35-B3</f>
        <v>6.98</v>
      </c>
      <c r="F37" s="22">
        <f xml:space="preserve"> (1/((1/D37) +(1/E37)))</f>
        <v>2.7025285338015803</v>
      </c>
    </row>
    <row r="38" spans="4:6" x14ac:dyDescent="0.25">
      <c r="D38" s="37" t="s">
        <v>19</v>
      </c>
      <c r="E38" s="38"/>
      <c r="F38" s="39"/>
    </row>
    <row r="39" spans="4:6" x14ac:dyDescent="0.25">
      <c r="D39" s="4">
        <v>18.77</v>
      </c>
      <c r="E39" s="2">
        <v>21.76</v>
      </c>
      <c r="F39" s="5"/>
    </row>
    <row r="40" spans="4:6" x14ac:dyDescent="0.25">
      <c r="D40" s="37" t="s">
        <v>14</v>
      </c>
      <c r="E40" s="38"/>
      <c r="F40" s="39"/>
    </row>
    <row r="41" spans="4:6" ht="15.75" thickBot="1" x14ac:dyDescent="0.3">
      <c r="D41" s="23">
        <f>D39-A3</f>
        <v>4.5199999999999996</v>
      </c>
      <c r="E41" s="24">
        <f>E39-B3</f>
        <v>7.2600000000000016</v>
      </c>
      <c r="F41" s="25">
        <f xml:space="preserve"> (1/((1/D41) +(1/E41)))</f>
        <v>2.7856706281833619</v>
      </c>
    </row>
  </sheetData>
  <mergeCells count="24">
    <mergeCell ref="A13:B13"/>
    <mergeCell ref="A20:B20"/>
    <mergeCell ref="A1:C1"/>
    <mergeCell ref="D36:F36"/>
    <mergeCell ref="D38:F38"/>
    <mergeCell ref="D2:F2"/>
    <mergeCell ref="D4:F4"/>
    <mergeCell ref="D8:F8"/>
    <mergeCell ref="D40:F40"/>
    <mergeCell ref="A6:B6"/>
    <mergeCell ref="D24:F24"/>
    <mergeCell ref="D26:F26"/>
    <mergeCell ref="D28:F28"/>
    <mergeCell ref="D30:F30"/>
    <mergeCell ref="D32:F32"/>
    <mergeCell ref="D34:F34"/>
    <mergeCell ref="D12:F12"/>
    <mergeCell ref="D14:F14"/>
    <mergeCell ref="D16:F16"/>
    <mergeCell ref="D18:F18"/>
    <mergeCell ref="D20:F20"/>
    <mergeCell ref="D22:F22"/>
    <mergeCell ref="D10:F10"/>
    <mergeCell ref="D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5"/>
  <sheetViews>
    <sheetView tabSelected="1" workbookViewId="0">
      <selection activeCell="V16" sqref="V16"/>
    </sheetView>
  </sheetViews>
  <sheetFormatPr defaultRowHeight="15" x14ac:dyDescent="0.25"/>
  <cols>
    <col min="1" max="1" width="18.140625" bestFit="1" customWidth="1"/>
    <col min="2" max="3" width="9.140625" style="1"/>
  </cols>
  <sheetData>
    <row r="1" spans="1:3" x14ac:dyDescent="0.25">
      <c r="A1" s="40" t="s">
        <v>46</v>
      </c>
      <c r="B1" s="48"/>
      <c r="C1" s="41"/>
    </row>
    <row r="2" spans="1:3" x14ac:dyDescent="0.25">
      <c r="A2" s="4"/>
      <c r="B2" s="7" t="s">
        <v>38</v>
      </c>
      <c r="C2" s="8" t="s">
        <v>39</v>
      </c>
    </row>
    <row r="3" spans="1:3" x14ac:dyDescent="0.25">
      <c r="A3" s="3" t="s">
        <v>30</v>
      </c>
      <c r="B3" s="7">
        <v>31.88</v>
      </c>
      <c r="C3" s="8">
        <v>68.52</v>
      </c>
    </row>
    <row r="4" spans="1:3" x14ac:dyDescent="0.25">
      <c r="A4" s="3" t="s">
        <v>31</v>
      </c>
      <c r="B4" s="7">
        <v>30.69</v>
      </c>
      <c r="C4" s="8">
        <v>68.72</v>
      </c>
    </row>
    <row r="5" spans="1:3" x14ac:dyDescent="0.25">
      <c r="A5" s="3" t="s">
        <v>32</v>
      </c>
      <c r="B5" s="7">
        <v>28.3</v>
      </c>
      <c r="C5" s="8">
        <v>66.38</v>
      </c>
    </row>
    <row r="6" spans="1:3" x14ac:dyDescent="0.25">
      <c r="A6" s="3" t="s">
        <v>33</v>
      </c>
      <c r="B6" s="7">
        <v>33.32</v>
      </c>
      <c r="C6" s="8">
        <v>70.650000000000006</v>
      </c>
    </row>
    <row r="7" spans="1:3" x14ac:dyDescent="0.25">
      <c r="A7" s="3" t="s">
        <v>34</v>
      </c>
      <c r="B7" s="7">
        <v>29.66</v>
      </c>
      <c r="C7" s="8">
        <v>69.319999999999993</v>
      </c>
    </row>
    <row r="8" spans="1:3" x14ac:dyDescent="0.25">
      <c r="A8" s="3" t="s">
        <v>35</v>
      </c>
      <c r="B8" s="7">
        <v>31.48</v>
      </c>
      <c r="C8" s="8">
        <v>69.23</v>
      </c>
    </row>
    <row r="9" spans="1:3" x14ac:dyDescent="0.25">
      <c r="A9" s="3" t="s">
        <v>36</v>
      </c>
      <c r="B9" s="7">
        <v>30.72</v>
      </c>
      <c r="C9" s="8">
        <v>72.75</v>
      </c>
    </row>
    <row r="10" spans="1:3" ht="15.75" thickBot="1" x14ac:dyDescent="0.3">
      <c r="A10" s="11" t="s">
        <v>37</v>
      </c>
      <c r="B10" s="9">
        <v>31.89</v>
      </c>
      <c r="C10" s="10">
        <v>77.27</v>
      </c>
    </row>
    <row r="11" spans="1:3" ht="15.75" thickBot="1" x14ac:dyDescent="0.3">
      <c r="A11" s="35"/>
      <c r="B11" s="36"/>
      <c r="C11" s="36"/>
    </row>
    <row r="12" spans="1:3" x14ac:dyDescent="0.25">
      <c r="A12" s="49" t="s">
        <v>47</v>
      </c>
      <c r="B12" s="50"/>
      <c r="C12" s="51"/>
    </row>
    <row r="13" spans="1:3" x14ac:dyDescent="0.25">
      <c r="A13" s="12" t="s">
        <v>25</v>
      </c>
      <c r="B13" s="18">
        <f>AVERAGE(B3:B10)</f>
        <v>30.9925</v>
      </c>
      <c r="C13" s="19">
        <f>AVERAGE(C3:C10)</f>
        <v>70.355000000000004</v>
      </c>
    </row>
    <row r="14" spans="1:3" x14ac:dyDescent="0.25">
      <c r="A14" s="12" t="s">
        <v>26</v>
      </c>
      <c r="B14" s="18">
        <f>(MEDIAN(B3:B10))</f>
        <v>31.1</v>
      </c>
      <c r="C14" s="19">
        <f>MEDIAN(C3:C10)</f>
        <v>69.275000000000006</v>
      </c>
    </row>
    <row r="15" spans="1:3" x14ac:dyDescent="0.25">
      <c r="A15" s="13" t="s">
        <v>40</v>
      </c>
      <c r="B15" s="31">
        <f>STDEV(B3:B10)</f>
        <v>1.5324560119531745</v>
      </c>
      <c r="C15" s="32">
        <f>STDEV(C3:C10)</f>
        <v>3.3341994112958684</v>
      </c>
    </row>
    <row r="16" spans="1:3" x14ac:dyDescent="0.25">
      <c r="A16" s="12" t="s">
        <v>41</v>
      </c>
      <c r="B16" s="18">
        <f>MIN(B3:B10)</f>
        <v>28.3</v>
      </c>
      <c r="C16" s="19">
        <f>MIN(C3:C10)</f>
        <v>66.38</v>
      </c>
    </row>
    <row r="17" spans="1:3" ht="15.75" thickBot="1" x14ac:dyDescent="0.3">
      <c r="A17" s="14" t="s">
        <v>29</v>
      </c>
      <c r="B17" s="33">
        <f>MAX(B3:B10)</f>
        <v>33.32</v>
      </c>
      <c r="C17" s="34">
        <f>MAX(C3:C10)</f>
        <v>77.27</v>
      </c>
    </row>
    <row r="18" spans="1:3" ht="15.75" thickBot="1" x14ac:dyDescent="0.3"/>
    <row r="19" spans="1:3" x14ac:dyDescent="0.25">
      <c r="A19" s="49" t="s">
        <v>48</v>
      </c>
      <c r="B19" s="50"/>
      <c r="C19" s="51"/>
    </row>
    <row r="20" spans="1:3" x14ac:dyDescent="0.25">
      <c r="A20" s="4"/>
      <c r="B20" s="7" t="s">
        <v>38</v>
      </c>
      <c r="C20" s="8" t="s">
        <v>39</v>
      </c>
    </row>
    <row r="21" spans="1:3" x14ac:dyDescent="0.25">
      <c r="A21" s="3" t="s">
        <v>30</v>
      </c>
      <c r="B21" s="7">
        <v>8.2100000000000009</v>
      </c>
      <c r="C21" s="8">
        <v>5.75</v>
      </c>
    </row>
    <row r="22" spans="1:3" x14ac:dyDescent="0.25">
      <c r="A22" s="3" t="s">
        <v>31</v>
      </c>
      <c r="B22" s="7">
        <v>8.2200000000000006</v>
      </c>
      <c r="C22" s="8">
        <v>5.55</v>
      </c>
    </row>
    <row r="23" spans="1:3" x14ac:dyDescent="0.25">
      <c r="A23" s="3" t="s">
        <v>32</v>
      </c>
      <c r="B23" s="7">
        <v>8.18</v>
      </c>
      <c r="C23" s="8">
        <v>5.38</v>
      </c>
    </row>
    <row r="24" spans="1:3" x14ac:dyDescent="0.25">
      <c r="A24" s="3" t="s">
        <v>33</v>
      </c>
      <c r="B24" s="7">
        <v>8.15</v>
      </c>
      <c r="C24" s="8">
        <v>5.67</v>
      </c>
    </row>
    <row r="25" spans="1:3" x14ac:dyDescent="0.25">
      <c r="A25" s="3" t="s">
        <v>34</v>
      </c>
      <c r="B25" s="7">
        <v>7.44</v>
      </c>
      <c r="C25" s="8">
        <v>5.37</v>
      </c>
    </row>
    <row r="26" spans="1:3" x14ac:dyDescent="0.25">
      <c r="A26" s="3" t="s">
        <v>35</v>
      </c>
      <c r="B26" s="7">
        <v>8.06</v>
      </c>
      <c r="C26" s="8">
        <v>5.54</v>
      </c>
    </row>
    <row r="27" spans="1:3" x14ac:dyDescent="0.25">
      <c r="A27" s="3" t="s">
        <v>36</v>
      </c>
      <c r="B27" s="7">
        <v>7.87</v>
      </c>
      <c r="C27" s="8">
        <v>5.08</v>
      </c>
    </row>
    <row r="28" spans="1:3" ht="15.75" thickBot="1" x14ac:dyDescent="0.3">
      <c r="A28" s="11" t="s">
        <v>37</v>
      </c>
      <c r="B28" s="9">
        <v>7.09</v>
      </c>
      <c r="C28" s="10">
        <v>5.44</v>
      </c>
    </row>
    <row r="29" spans="1:3" ht="15.75" thickBot="1" x14ac:dyDescent="0.3"/>
    <row r="30" spans="1:3" x14ac:dyDescent="0.25">
      <c r="A30" s="49" t="s">
        <v>49</v>
      </c>
      <c r="B30" s="50"/>
      <c r="C30" s="51"/>
    </row>
    <row r="31" spans="1:3" x14ac:dyDescent="0.25">
      <c r="A31" s="12" t="s">
        <v>25</v>
      </c>
      <c r="B31" s="18">
        <f>AVERAGE(B21:B28)</f>
        <v>7.9024999999999999</v>
      </c>
      <c r="C31" s="19">
        <f>AVERAGE(C21:C28)</f>
        <v>5.4725000000000001</v>
      </c>
    </row>
    <row r="32" spans="1:3" x14ac:dyDescent="0.25">
      <c r="A32" s="12" t="s">
        <v>26</v>
      </c>
      <c r="B32" s="18">
        <f>(MEDIAN(B21:B28))</f>
        <v>8.1050000000000004</v>
      </c>
      <c r="C32" s="19">
        <f>MEDIAN(C21:C28)</f>
        <v>5.49</v>
      </c>
    </row>
    <row r="33" spans="1:3" x14ac:dyDescent="0.25">
      <c r="A33" s="13" t="s">
        <v>40</v>
      </c>
      <c r="B33" s="31">
        <f>STDEV(B21:B28)</f>
        <v>0.4197873611382657</v>
      </c>
      <c r="C33" s="32">
        <f>STDEV(C21:C28)</f>
        <v>0.20727828085519642</v>
      </c>
    </row>
    <row r="34" spans="1:3" x14ac:dyDescent="0.25">
      <c r="A34" s="12" t="s">
        <v>41</v>
      </c>
      <c r="B34" s="18">
        <f>MIN(B21:B28)</f>
        <v>7.09</v>
      </c>
      <c r="C34" s="19">
        <f>MIN(C21:C28)</f>
        <v>5.08</v>
      </c>
    </row>
    <row r="35" spans="1:3" ht="15.75" thickBot="1" x14ac:dyDescent="0.3">
      <c r="A35" s="14" t="s">
        <v>29</v>
      </c>
      <c r="B35" s="33">
        <f>MAX(B21:B28)</f>
        <v>8.2200000000000006</v>
      </c>
      <c r="C35" s="34">
        <f>MAX(C21:C28)</f>
        <v>5.75</v>
      </c>
    </row>
  </sheetData>
  <mergeCells count="4">
    <mergeCell ref="A30:C30"/>
    <mergeCell ref="A1:C1"/>
    <mergeCell ref="A12:C12"/>
    <mergeCell ref="A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SN65HVD1040 Capacitance Results</vt:lpstr>
      <vt:lpstr>SN65HVD1040 tr and tf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a0273551</dc:creator>
  <cp:lastModifiedBy>a0273551</cp:lastModifiedBy>
  <dcterms:created xsi:type="dcterms:W3CDTF">2015-02-16T18:55:03Z</dcterms:created>
  <dcterms:modified xsi:type="dcterms:W3CDTF">2015-03-02T18:14:14Z</dcterms:modified>
</cp:coreProperties>
</file>