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0876157\Desktop\"/>
    </mc:Choice>
  </mc:AlternateContent>
  <xr:revisionPtr revIDLastSave="0" documentId="13_ncr:1_{9F698715-87E4-4785-85F5-501E98517017}" xr6:coauthVersionLast="36" xr6:coauthVersionMax="36" xr10:uidLastSave="{00000000-0000-0000-0000-000000000000}"/>
  <bookViews>
    <workbookView xWindow="0" yWindow="0" windowWidth="28800" windowHeight="12810" xr2:uid="{5FA84FD8-DCD3-4DED-86E3-0C6A484D4424}"/>
  </bookViews>
  <sheets>
    <sheet name="810" sheetId="1" r:id="rId1"/>
    <sheet name="EEPROM_810" sheetId="4" r:id="rId2"/>
    <sheet name="DataValidation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8" i="1" l="1"/>
  <c r="B51" i="4" l="1"/>
  <c r="B44" i="4"/>
  <c r="B37" i="4"/>
  <c r="J28" i="1" l="1"/>
  <c r="B79" i="4" l="1"/>
  <c r="B81" i="4" l="1"/>
  <c r="B82" i="4"/>
  <c r="B83" i="4"/>
  <c r="B80" i="4"/>
  <c r="B78" i="4"/>
  <c r="C82" i="4"/>
  <c r="C83" i="4"/>
  <c r="B55" i="4"/>
  <c r="C78" i="4" l="1"/>
  <c r="C77" i="4"/>
  <c r="C76" i="4"/>
  <c r="C71" i="4"/>
  <c r="C61" i="4"/>
  <c r="C59" i="4"/>
  <c r="C58" i="4"/>
  <c r="C55" i="4"/>
  <c r="C49" i="4"/>
  <c r="C48" i="4"/>
  <c r="C47" i="4"/>
  <c r="C43" i="4"/>
  <c r="C41" i="4"/>
  <c r="C40" i="4"/>
  <c r="C39" i="4"/>
  <c r="C38" i="4"/>
  <c r="C36" i="4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C12" i="4"/>
  <c r="C11" i="4"/>
  <c r="C10" i="4"/>
  <c r="C9" i="4"/>
  <c r="C8" i="4"/>
  <c r="C7" i="4"/>
  <c r="C6" i="4"/>
  <c r="C5" i="4"/>
  <c r="C4" i="4"/>
  <c r="C3" i="4"/>
  <c r="C81" i="4" l="1"/>
  <c r="C80" i="4"/>
  <c r="C79" i="4"/>
  <c r="B53" i="4"/>
  <c r="C53" i="4" s="1"/>
  <c r="C51" i="4"/>
  <c r="C37" i="4"/>
  <c r="C44" i="4"/>
  <c r="B42" i="4"/>
  <c r="C42" i="4" s="1"/>
  <c r="B57" i="4"/>
  <c r="C57" i="4" s="1"/>
  <c r="B56" i="4"/>
  <c r="C56" i="4" s="1"/>
  <c r="B54" i="4"/>
  <c r="C54" i="4" s="1"/>
  <c r="B52" i="4"/>
  <c r="C52" i="4" s="1"/>
  <c r="B50" i="4"/>
  <c r="C50" i="4" s="1"/>
  <c r="B46" i="4"/>
  <c r="C46" i="4" s="1"/>
  <c r="B45" i="4"/>
  <c r="C45" i="4" s="1"/>
  <c r="B2" i="4" l="1"/>
  <c r="C2" i="4" s="1"/>
  <c r="B62" i="4"/>
  <c r="C62" i="4" s="1"/>
  <c r="B60" i="4"/>
  <c r="C60" i="4" s="1"/>
  <c r="B75" i="4"/>
  <c r="C75" i="4" s="1"/>
  <c r="B74" i="4"/>
  <c r="C74" i="4" s="1"/>
  <c r="B73" i="4"/>
  <c r="C73" i="4" s="1"/>
  <c r="B72" i="4"/>
  <c r="C72" i="4" s="1"/>
  <c r="B66" i="4"/>
  <c r="C66" i="4" s="1"/>
  <c r="B65" i="4"/>
  <c r="C65" i="4" s="1"/>
  <c r="B64" i="4"/>
  <c r="C64" i="4" s="1"/>
  <c r="B63" i="4"/>
  <c r="C63" i="4" s="1"/>
  <c r="B70" i="4"/>
  <c r="C70" i="4" s="1"/>
  <c r="K67" i="4"/>
  <c r="B69" i="4"/>
  <c r="C69" i="4" s="1"/>
  <c r="B68" i="4"/>
  <c r="C68" i="4" s="1"/>
  <c r="B67" i="4"/>
  <c r="C67" i="4" s="1"/>
  <c r="I67" i="4"/>
  <c r="C2" i="3"/>
  <c r="C3" i="3"/>
  <c r="M67" i="4" l="1"/>
  <c r="G67" i="4"/>
</calcChain>
</file>

<file path=xl/sharedStrings.xml><?xml version="1.0" encoding="utf-8"?>
<sst xmlns="http://schemas.openxmlformats.org/spreadsheetml/2006/main" count="177" uniqueCount="164">
  <si>
    <t>Inputs for Enables</t>
  </si>
  <si>
    <t>Reference clock frequency (in kHz)</t>
  </si>
  <si>
    <t>Reference clock frequency range</t>
  </si>
  <si>
    <t>Channel baud rate range</t>
  </si>
  <si>
    <t>Channel base baud rate (in kHz)</t>
  </si>
  <si>
    <t>Division factor</t>
  </si>
  <si>
    <t>Division ratio</t>
  </si>
  <si>
    <t>Gearbox mode</t>
  </si>
  <si>
    <t>0x01: Crosspoint mode</t>
  </si>
  <si>
    <t>0x02: Broadcast from TX A</t>
  </si>
  <si>
    <t>0x03: Broadcast from TX B</t>
  </si>
  <si>
    <t>0x04: Gearbox MUX to TX A</t>
  </si>
  <si>
    <t>0x05: Gearbox MUX to TX B</t>
  </si>
  <si>
    <t>0x06: Gearbox DEMUX from RX A</t>
  </si>
  <si>
    <t>0x07: Gearbox DEMUX from RX B</t>
  </si>
  <si>
    <t>0x08: Up-convert MUX to TX A</t>
  </si>
  <si>
    <t>0x09: Up-convert MUX to TX B</t>
  </si>
  <si>
    <t>0x0a: Down-convert DEMUX from RX A</t>
  </si>
  <si>
    <t>0x0b: Down-convert DEMUX from RX B</t>
  </si>
  <si>
    <t>0x0c: GPIO control of Crosspoint (with Deterministic Latency)</t>
  </si>
  <si>
    <t>0x0d: GPIO control of Crosspoint (without Deterministic Latency)</t>
  </si>
  <si>
    <t>0x0e: GPIO control of Crosspoint (Only data muxing, no clock muxing)</t>
  </si>
  <si>
    <t>0x80: Analog low latency path</t>
  </si>
  <si>
    <t>0x00: Straight connection</t>
  </si>
  <si>
    <t>Number of configurations</t>
  </si>
  <si>
    <t>Gearbox Crosspoint mode</t>
  </si>
  <si>
    <t>Feature Enable</t>
  </si>
  <si>
    <t>Channel Initialization</t>
  </si>
  <si>
    <t>AN signal bypass</t>
  </si>
  <si>
    <t>Start background calibrations after channel</t>
  </si>
  <si>
    <t>Wait for signal to trigger channel initialization</t>
  </si>
  <si>
    <t>Signal Loss check</t>
  </si>
  <si>
    <t>Power up failure action 0/1 – auto trigger/wait for host command</t>
  </si>
  <si>
    <t>Signal loss action 0/1 – auto trigger/wait for host command</t>
  </si>
  <si>
    <t>Modulation</t>
  </si>
  <si>
    <t>NRZ</t>
  </si>
  <si>
    <t>PAM4</t>
  </si>
  <si>
    <t>Decimal</t>
  </si>
  <si>
    <t>Hex</t>
  </si>
  <si>
    <t>Comment</t>
  </si>
  <si>
    <t>Channel enable</t>
  </si>
  <si>
    <t>Modulation bitmap</t>
  </si>
  <si>
    <t xml:space="preserve">Configuration for </t>
  </si>
  <si>
    <t>Gbaud</t>
  </si>
  <si>
    <t>Gearbox and crosspoint mode</t>
  </si>
  <si>
    <t xml:space="preserve">in </t>
  </si>
  <si>
    <t xml:space="preserve">Feature enable </t>
  </si>
  <si>
    <t>Channel baud rate in kHz</t>
  </si>
  <si>
    <t>Reference clock frequency in kHz</t>
  </si>
  <si>
    <t>MHz</t>
  </si>
  <si>
    <t>Reserved</t>
  </si>
  <si>
    <t xml:space="preserve">(Gearbox) mode with calibration clock of </t>
  </si>
  <si>
    <t>Opcode for Auto Lane Initialization</t>
  </si>
  <si>
    <t>Operand length</t>
  </si>
  <si>
    <t>Packet length</t>
  </si>
  <si>
    <t>Pre2 range</t>
  </si>
  <si>
    <t>Pre1 range</t>
  </si>
  <si>
    <t>Sum of Abs range</t>
  </si>
  <si>
    <t>Post 1 range</t>
  </si>
  <si>
    <t>TX FFE coefficient change mask (1==&gt;Change, 0==&gt;Do not change)</t>
  </si>
  <si>
    <t>Pre2 Tap mask</t>
  </si>
  <si>
    <t>Pre1 Tap mask</t>
  </si>
  <si>
    <t>Sum of Absulute values of taps mask</t>
  </si>
  <si>
    <t>Post1 Tap mask</t>
  </si>
  <si>
    <t>Pre1 Tap value (0-15) == (0 to -0.28)</t>
  </si>
  <si>
    <t>Pre2 Tap value (0-7) == (0 to -0.13)</t>
  </si>
  <si>
    <t>Post1 Tap value (0-15) == (0 to -0.28)</t>
  </si>
  <si>
    <t>Sum of Absulute values of taps value (0-11) == (1.0 - 7.0)
Note: tap value decrease for higher integer value</t>
  </si>
  <si>
    <t>Macro Packet Byte 0</t>
  </si>
  <si>
    <t>Macro Packet Byte 1</t>
  </si>
  <si>
    <t>Macro Packet Byte 2</t>
  </si>
  <si>
    <t>Macro Packet Byte 3</t>
  </si>
  <si>
    <t>Macro Packet Byte 4</t>
  </si>
  <si>
    <t>Macro Packet Byte 5</t>
  </si>
  <si>
    <t>Macro Packet Byte 6</t>
  </si>
  <si>
    <t>Macro Packet Byte 7</t>
  </si>
  <si>
    <t>Macro Packet Byte 8</t>
  </si>
  <si>
    <t>Macro Packet Byte 9</t>
  </si>
  <si>
    <t>Macro Packet Byte 10</t>
  </si>
  <si>
    <t>Macro Packet Byte 11</t>
  </si>
  <si>
    <t>Macro Packet Byte 12</t>
  </si>
  <si>
    <t>Macro Packet Byte 13</t>
  </si>
  <si>
    <t>Macro Packet Byte 14</t>
  </si>
  <si>
    <t>Macro Packet Byte 15</t>
  </si>
  <si>
    <t>Macro Packet Byte 16</t>
  </si>
  <si>
    <t>Macro Packet Byte 17</t>
  </si>
  <si>
    <t>Macro Packet Byte 18</t>
  </si>
  <si>
    <t>Macro Packet Byte 19</t>
  </si>
  <si>
    <t>Macro Packet Byte 20</t>
  </si>
  <si>
    <t>Macro Packet Byte 21</t>
  </si>
  <si>
    <t>Macro Packet Byte 22</t>
  </si>
  <si>
    <t>Macro Packet Byte 23</t>
  </si>
  <si>
    <t>Macro Packet Byte 24</t>
  </si>
  <si>
    <t>Macro Packet Byte 25</t>
  </si>
  <si>
    <t>BIT[7:7] ➔ crc_en
BIT[6:6] ➔ address_map_en
BIT[5:5] ➔ eeprom size&gt;256b,
BIT[4:0] ➔ unused</t>
  </si>
  <si>
    <t>Burst size for EEPROM read</t>
  </si>
  <si>
    <t>Raw register packet byte 0</t>
  </si>
  <si>
    <t>Raw register packet byte 1</t>
  </si>
  <si>
    <t>Raw register packet byte 2</t>
  </si>
  <si>
    <t>Raw register packet byte 3</t>
  </si>
  <si>
    <t>Raw register packet byte 4</t>
  </si>
  <si>
    <t>Raw register packet byte 5</t>
  </si>
  <si>
    <t>Raw register packet byte 6</t>
  </si>
  <si>
    <t>Raw register packet byte 7</t>
  </si>
  <si>
    <t>Raw register packet byte 8</t>
  </si>
  <si>
    <t>Raw register packet byte 9</t>
  </si>
  <si>
    <t>Raw register packet byte 10</t>
  </si>
  <si>
    <t>Raw register packet byte 11</t>
  </si>
  <si>
    <t>Raw register packet byte 12</t>
  </si>
  <si>
    <t>Raw register packet byte 13</t>
  </si>
  <si>
    <t>(Enable broadcast)</t>
  </si>
  <si>
    <t>(Select Common Dig Page)</t>
  </si>
  <si>
    <t>(update pulse for packet size)</t>
  </si>
  <si>
    <t>(switches to macro packet)</t>
  </si>
  <si>
    <t>Raw register packet byte 14</t>
  </si>
  <si>
    <t>Raw register packet byte 15</t>
  </si>
  <si>
    <t>Raw register packet byte 16</t>
  </si>
  <si>
    <t>Raw register packet byte 17</t>
  </si>
  <si>
    <t>Raw register packet byte 18</t>
  </si>
  <si>
    <t>Raw register packet byte 19</t>
  </si>
  <si>
    <t>Raw register packet byte 20</t>
  </si>
  <si>
    <t>CRC and address for Device 0</t>
  </si>
  <si>
    <t>CRC and address for Device 1</t>
  </si>
  <si>
    <t>CRC and address for Device 2</t>
  </si>
  <si>
    <t>CRC and address for Device 3</t>
  </si>
  <si>
    <t>CRC and address for Device 4</t>
  </si>
  <si>
    <t>CRC and address for Device 5</t>
  </si>
  <si>
    <t>CRC and address for Device 6</t>
  </si>
  <si>
    <t>CRC and address for Device 7</t>
  </si>
  <si>
    <t>CRC and address for Device 8</t>
  </si>
  <si>
    <t>CRC and address for Device 9</t>
  </si>
  <si>
    <t>CRC and address for Device 10</t>
  </si>
  <si>
    <t>CRC and address for Device 11</t>
  </si>
  <si>
    <t>CRC and address for Device 12</t>
  </si>
  <si>
    <t>CRC and address for Device 13</t>
  </si>
  <si>
    <t>CRC and address for Device 14</t>
  </si>
  <si>
    <t>CRC and address for Device 15</t>
  </si>
  <si>
    <t>Device data packet size [PA3] [NS4] ➔ 21 + macro packet length</t>
  </si>
  <si>
    <t>Channel number</t>
  </si>
  <si>
    <t xml:space="preserve">Retimer device address in Decimal </t>
  </si>
  <si>
    <t>Comments</t>
  </si>
  <si>
    <t xml:space="preserve">This sheet currently supports only one configuration (lane rate, Modulation) </t>
  </si>
  <si>
    <t>Effective baud rate is B4/B5 (Base lane rate/ Division factor)</t>
  </si>
  <si>
    <t>This should be set to 1</t>
  </si>
  <si>
    <t xml:space="preserve">This enables auto bypass of AN signal </t>
  </si>
  <si>
    <t>This enables self trigger of channel initialization based on internal signal activity detection</t>
  </si>
  <si>
    <t>Recommended value = 0 for autonomous self trigger on power-up failure</t>
  </si>
  <si>
    <t>Recommended value = 0 for autonomous self trigger on signal loss detection</t>
  </si>
  <si>
    <t>Set to 1==&gt;Change, 0==&gt;Do not change</t>
  </si>
  <si>
    <t>Value for Post 1 Tap</t>
  </si>
  <si>
    <t>Value for Pre 1 Tap</t>
  </si>
  <si>
    <t>Value for Sum of Absolute values</t>
  </si>
  <si>
    <t>Value for Pre 2 Tap</t>
  </si>
  <si>
    <t>RX Channel Enables</t>
  </si>
  <si>
    <t>TX Channel Enables</t>
  </si>
  <si>
    <t>TX FFE Opcode</t>
  </si>
  <si>
    <t>Channel Enable</t>
  </si>
  <si>
    <t>TX FFE Mask</t>
  </si>
  <si>
    <t>Pre 2 Tap Value</t>
  </si>
  <si>
    <t>Pre Tap Value</t>
  </si>
  <si>
    <t>Sum of Abs Value</t>
  </si>
  <si>
    <t>Post Tap Value</t>
  </si>
  <si>
    <r>
      <t xml:space="preserve">Hex value of address. Please enter the hex value in </t>
    </r>
    <r>
      <rPr>
        <b/>
        <sz val="11"/>
        <color rgb="FF9C0006"/>
        <rFont val="Calibri"/>
        <family val="2"/>
        <scheme val="minor"/>
      </rPr>
      <t xml:space="preserve">the formula </t>
    </r>
    <r>
      <rPr>
        <sz val="11"/>
        <color rgb="FF9C0006"/>
        <rFont val="Calibri"/>
        <family val="2"/>
        <scheme val="minor"/>
      </rPr>
      <t>in cell B27 
Example "=</t>
    </r>
    <r>
      <rPr>
        <b/>
        <sz val="11"/>
        <color rgb="FF9C0006"/>
        <rFont val="Calibri"/>
        <family val="2"/>
        <scheme val="minor"/>
      </rPr>
      <t>HEX2DEC("30")</t>
    </r>
    <r>
      <rPr>
        <sz val="11"/>
        <color rgb="FF9C0006"/>
        <rFont val="Calibri"/>
        <family val="2"/>
        <scheme val="minor"/>
      </rPr>
      <t xml:space="preserve">" 
</t>
    </r>
    <r>
      <rPr>
        <b/>
        <sz val="11"/>
        <color rgb="FFFF0000"/>
        <rFont val="Calibri"/>
        <family val="2"/>
        <scheme val="minor"/>
      </rPr>
      <t>Ensure that the LSB of this field is 0</t>
    </r>
  </si>
  <si>
    <t>Address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</si>
</sst>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9C0006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A5A5A5"/>
      </patternFill>
    </fill>
  </fills>
  <borders count="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">
    <xf numFmtId="0" fontId="0" fillId="0" borderId="0"/>
    <xf numFmtId="0" fontId="1" fillId="3" borderId="0" applyNumberFormat="0" applyBorder="0" applyAlignment="0" applyProtection="0"/>
    <xf numFmtId="0" fontId="2" fillId="4" borderId="0" applyNumberFormat="0" applyBorder="0" applyAlignment="0" applyProtection="0"/>
    <xf numFmtId="0" fontId="3" fillId="5" borderId="1" applyNumberFormat="0" applyAlignment="0" applyProtection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indent="1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 inden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quotePrefix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3" borderId="0" xfId="1"/>
    <xf numFmtId="0" fontId="1" fillId="3" borderId="0" xfId="1" applyAlignment="1">
      <alignment horizontal="center"/>
    </xf>
    <xf numFmtId="0" fontId="3" fillId="5" borderId="1" xfId="3"/>
    <xf numFmtId="0" fontId="0" fillId="0" borderId="0" xfId="0" applyAlignment="1">
      <alignment horizontal="left" vertical="center"/>
    </xf>
    <xf numFmtId="0" fontId="2" fillId="4" borderId="0" xfId="2" applyAlignment="1">
      <alignment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</cellXfs>
  <cellStyles count="4">
    <cellStyle name="Bad" xfId="2" builtinId="27"/>
    <cellStyle name="Check Cell" xfId="3" builtinId="23"/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D6B71-57F6-49C8-A1B6-957D63DB22C7}">
  <dimension ref="A1:K62"/>
  <sheetViews>
    <sheetView tabSelected="1" workbookViewId="0">
      <selection activeCell="B28" sqref="B28"/>
    </sheetView>
  </sheetViews>
  <sheetFormatPr defaultRowHeight="15" x14ac:dyDescent="0.25"/>
  <cols>
    <col min="1" max="1" width="61.140625" bestFit="1" customWidth="1"/>
    <col min="2" max="2" width="52.42578125" style="3" customWidth="1"/>
    <col min="3" max="3" width="2" customWidth="1"/>
    <col min="4" max="9" width="2" bestFit="1" customWidth="1"/>
    <col min="10" max="10" width="14.28515625" customWidth="1"/>
    <col min="11" max="11" width="70.42578125" bestFit="1" customWidth="1"/>
  </cols>
  <sheetData>
    <row r="1" spans="1:11" x14ac:dyDescent="0.25">
      <c r="A1" s="11" t="s">
        <v>138</v>
      </c>
      <c r="B1" s="12">
        <v>0</v>
      </c>
      <c r="C1" s="11">
        <v>1</v>
      </c>
      <c r="D1" s="11">
        <v>2</v>
      </c>
      <c r="E1" s="11">
        <v>3</v>
      </c>
      <c r="F1" s="11">
        <v>4</v>
      </c>
      <c r="G1" s="11">
        <v>5</v>
      </c>
      <c r="H1" s="11">
        <v>6</v>
      </c>
      <c r="I1" s="11">
        <v>7</v>
      </c>
      <c r="K1" t="s">
        <v>140</v>
      </c>
    </row>
    <row r="2" spans="1:11" x14ac:dyDescent="0.25">
      <c r="A2" t="s">
        <v>153</v>
      </c>
      <c r="B2" s="4">
        <v>1</v>
      </c>
      <c r="C2" s="4">
        <v>1</v>
      </c>
      <c r="D2" s="4">
        <v>0</v>
      </c>
      <c r="E2" s="4">
        <v>0</v>
      </c>
      <c r="F2" s="4">
        <v>0</v>
      </c>
      <c r="G2" s="4">
        <v>0</v>
      </c>
      <c r="H2" s="4">
        <v>0</v>
      </c>
      <c r="I2" s="4">
        <v>0</v>
      </c>
    </row>
    <row r="3" spans="1:11" x14ac:dyDescent="0.25">
      <c r="A3" t="s">
        <v>1</v>
      </c>
      <c r="B3" s="4">
        <v>25000</v>
      </c>
    </row>
    <row r="4" spans="1:11" x14ac:dyDescent="0.25">
      <c r="A4" t="s">
        <v>4</v>
      </c>
      <c r="B4" s="4">
        <v>26562500</v>
      </c>
      <c r="K4" s="16" t="s">
        <v>142</v>
      </c>
    </row>
    <row r="5" spans="1:11" x14ac:dyDescent="0.25">
      <c r="A5" t="s">
        <v>5</v>
      </c>
      <c r="B5" s="4">
        <v>1</v>
      </c>
      <c r="K5" s="16"/>
    </row>
    <row r="6" spans="1:11" x14ac:dyDescent="0.25">
      <c r="A6" t="s">
        <v>34</v>
      </c>
      <c r="B6" s="4" t="s">
        <v>36</v>
      </c>
    </row>
    <row r="7" spans="1:11" x14ac:dyDescent="0.25">
      <c r="A7" t="s">
        <v>24</v>
      </c>
      <c r="B7" s="3">
        <v>1</v>
      </c>
      <c r="K7" t="s">
        <v>141</v>
      </c>
    </row>
    <row r="8" spans="1:11" x14ac:dyDescent="0.25">
      <c r="A8" t="s">
        <v>25</v>
      </c>
      <c r="B8" s="4" t="s">
        <v>23</v>
      </c>
    </row>
    <row r="9" spans="1:11" x14ac:dyDescent="0.25">
      <c r="A9" t="s">
        <v>26</v>
      </c>
    </row>
    <row r="10" spans="1:11" x14ac:dyDescent="0.25">
      <c r="A10" s="2" t="s">
        <v>27</v>
      </c>
      <c r="B10" s="4">
        <v>1</v>
      </c>
      <c r="K10" t="s">
        <v>143</v>
      </c>
    </row>
    <row r="11" spans="1:11" x14ac:dyDescent="0.25">
      <c r="A11" s="2" t="s">
        <v>28</v>
      </c>
      <c r="B11" s="4">
        <v>0</v>
      </c>
      <c r="K11" t="s">
        <v>144</v>
      </c>
    </row>
    <row r="12" spans="1:11" x14ac:dyDescent="0.25">
      <c r="A12" s="2" t="s">
        <v>30</v>
      </c>
      <c r="B12" s="4">
        <v>1</v>
      </c>
      <c r="K12" t="s">
        <v>145</v>
      </c>
    </row>
    <row r="13" spans="1:11" x14ac:dyDescent="0.25">
      <c r="A13" s="2" t="s">
        <v>29</v>
      </c>
      <c r="B13" s="4">
        <v>1</v>
      </c>
      <c r="K13" t="s">
        <v>143</v>
      </c>
    </row>
    <row r="14" spans="1:11" x14ac:dyDescent="0.25">
      <c r="A14" s="2" t="s">
        <v>31</v>
      </c>
      <c r="B14" s="4">
        <v>1</v>
      </c>
      <c r="K14" t="s">
        <v>143</v>
      </c>
    </row>
    <row r="15" spans="1:11" x14ac:dyDescent="0.25">
      <c r="A15" s="2" t="s">
        <v>32</v>
      </c>
      <c r="B15" s="4">
        <v>0</v>
      </c>
      <c r="K15" t="s">
        <v>146</v>
      </c>
    </row>
    <row r="16" spans="1:11" x14ac:dyDescent="0.25">
      <c r="A16" s="2" t="s">
        <v>33</v>
      </c>
      <c r="B16" s="4">
        <v>0</v>
      </c>
      <c r="K16" t="s">
        <v>147</v>
      </c>
    </row>
    <row r="17" spans="1:11" x14ac:dyDescent="0.25">
      <c r="A17" s="5" t="s">
        <v>59</v>
      </c>
    </row>
    <row r="18" spans="1:11" x14ac:dyDescent="0.25">
      <c r="A18" s="5" t="s">
        <v>154</v>
      </c>
      <c r="B18" s="3">
        <v>1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</row>
    <row r="19" spans="1:11" x14ac:dyDescent="0.25">
      <c r="A19" s="2" t="s">
        <v>60</v>
      </c>
      <c r="B19" s="4">
        <v>1</v>
      </c>
      <c r="K19" t="s">
        <v>148</v>
      </c>
    </row>
    <row r="20" spans="1:11" x14ac:dyDescent="0.25">
      <c r="A20" s="2" t="s">
        <v>61</v>
      </c>
      <c r="B20" s="4">
        <v>1</v>
      </c>
      <c r="K20" t="s">
        <v>148</v>
      </c>
    </row>
    <row r="21" spans="1:11" x14ac:dyDescent="0.25">
      <c r="A21" s="2" t="s">
        <v>62</v>
      </c>
      <c r="B21" s="4">
        <v>1</v>
      </c>
      <c r="K21" t="s">
        <v>148</v>
      </c>
    </row>
    <row r="22" spans="1:11" x14ac:dyDescent="0.25">
      <c r="A22" s="2" t="s">
        <v>63</v>
      </c>
      <c r="B22" s="4">
        <v>1</v>
      </c>
      <c r="K22" t="s">
        <v>148</v>
      </c>
    </row>
    <row r="23" spans="1:11" x14ac:dyDescent="0.25">
      <c r="A23" s="2" t="s">
        <v>65</v>
      </c>
      <c r="B23" s="4">
        <v>4</v>
      </c>
      <c r="K23" t="s">
        <v>152</v>
      </c>
    </row>
    <row r="24" spans="1:11" x14ac:dyDescent="0.25">
      <c r="A24" s="2" t="s">
        <v>64</v>
      </c>
      <c r="B24" s="4">
        <v>3</v>
      </c>
      <c r="K24" t="s">
        <v>150</v>
      </c>
    </row>
    <row r="25" spans="1:11" ht="30" x14ac:dyDescent="0.25">
      <c r="A25" s="6" t="s">
        <v>67</v>
      </c>
      <c r="B25" s="4">
        <v>2</v>
      </c>
      <c r="K25" t="s">
        <v>151</v>
      </c>
    </row>
    <row r="26" spans="1:11" x14ac:dyDescent="0.25">
      <c r="A26" s="2" t="s">
        <v>66</v>
      </c>
      <c r="B26" s="4">
        <v>1</v>
      </c>
      <c r="K26" t="s">
        <v>149</v>
      </c>
    </row>
    <row r="27" spans="1:11" ht="15.75" thickBot="1" x14ac:dyDescent="0.3"/>
    <row r="28" spans="1:11" ht="46.5" thickTop="1" thickBot="1" x14ac:dyDescent="0.3">
      <c r="A28" s="5" t="s">
        <v>139</v>
      </c>
      <c r="B28" s="4">
        <f>HEX2DEC("30")</f>
        <v>48</v>
      </c>
      <c r="J28" s="13" t="str">
        <f>DEC2HEX(B28,2)</f>
        <v>30</v>
      </c>
      <c r="K28" s="15" t="s">
        <v>162</v>
      </c>
    </row>
    <row r="29" spans="1:11" ht="15.75" thickTop="1" x14ac:dyDescent="0.25"/>
    <row r="31" spans="1:11" x14ac:dyDescent="0.25">
      <c r="J31" s="3"/>
    </row>
    <row r="32" spans="1:11" x14ac:dyDescent="0.25">
      <c r="J32" s="3"/>
    </row>
    <row r="33" spans="10:10" x14ac:dyDescent="0.25">
      <c r="J33" s="3"/>
    </row>
    <row r="34" spans="10:10" x14ac:dyDescent="0.25">
      <c r="J34" s="3"/>
    </row>
    <row r="35" spans="10:10" x14ac:dyDescent="0.25">
      <c r="J35" s="3"/>
    </row>
    <row r="36" spans="10:10" x14ac:dyDescent="0.25">
      <c r="J36" s="3"/>
    </row>
    <row r="37" spans="10:10" x14ac:dyDescent="0.25">
      <c r="J37" s="3"/>
    </row>
    <row r="38" spans="10:10" x14ac:dyDescent="0.25">
      <c r="J38" s="3"/>
    </row>
    <row r="39" spans="10:10" x14ac:dyDescent="0.25">
      <c r="J39" s="3"/>
    </row>
    <row r="40" spans="10:10" x14ac:dyDescent="0.25">
      <c r="J40" s="3"/>
    </row>
    <row r="41" spans="10:10" x14ac:dyDescent="0.25">
      <c r="J41" s="3"/>
    </row>
    <row r="42" spans="10:10" x14ac:dyDescent="0.25">
      <c r="J42" s="3"/>
    </row>
    <row r="43" spans="10:10" x14ac:dyDescent="0.25">
      <c r="J43" s="3"/>
    </row>
    <row r="44" spans="10:10" x14ac:dyDescent="0.25">
      <c r="J44" s="3"/>
    </row>
    <row r="45" spans="10:10" x14ac:dyDescent="0.25">
      <c r="J45" s="3"/>
    </row>
    <row r="46" spans="10:10" x14ac:dyDescent="0.25">
      <c r="J46" s="3"/>
    </row>
    <row r="47" spans="10:10" x14ac:dyDescent="0.25">
      <c r="J47" s="3"/>
    </row>
    <row r="48" spans="10:10" x14ac:dyDescent="0.25">
      <c r="J48" s="3"/>
    </row>
    <row r="49" spans="10:10" x14ac:dyDescent="0.25">
      <c r="J49" s="3"/>
    </row>
    <row r="50" spans="10:10" x14ac:dyDescent="0.25">
      <c r="J50" s="3"/>
    </row>
    <row r="51" spans="10:10" x14ac:dyDescent="0.25">
      <c r="J51" s="3"/>
    </row>
    <row r="52" spans="10:10" x14ac:dyDescent="0.25">
      <c r="J52" s="3"/>
    </row>
    <row r="53" spans="10:10" x14ac:dyDescent="0.25">
      <c r="J53" s="3"/>
    </row>
    <row r="54" spans="10:10" x14ac:dyDescent="0.25">
      <c r="J54" s="3"/>
    </row>
    <row r="55" spans="10:10" x14ac:dyDescent="0.25">
      <c r="J55" s="3"/>
    </row>
    <row r="56" spans="10:10" x14ac:dyDescent="0.25">
      <c r="J56" s="3"/>
    </row>
    <row r="57" spans="10:10" x14ac:dyDescent="0.25">
      <c r="J57" s="3"/>
    </row>
    <row r="58" spans="10:10" x14ac:dyDescent="0.25">
      <c r="J58" s="3"/>
    </row>
    <row r="59" spans="10:10" x14ac:dyDescent="0.25">
      <c r="J59" s="3"/>
    </row>
    <row r="60" spans="10:10" x14ac:dyDescent="0.25">
      <c r="J60" s="3"/>
    </row>
    <row r="61" spans="10:10" x14ac:dyDescent="0.25">
      <c r="J61" s="3"/>
    </row>
    <row r="62" spans="10:10" x14ac:dyDescent="0.25">
      <c r="J62" s="3"/>
    </row>
  </sheetData>
  <mergeCells count="1">
    <mergeCell ref="K4:K5"/>
  </mergeCells>
  <dataValidations count="6">
    <dataValidation type="whole" allowBlank="1" showInputMessage="1" showErrorMessage="1" sqref="B7" xr:uid="{86A27769-373D-471A-B3C2-25B3BED9C19F}">
      <formula1>1</formula1>
      <formula2>1</formula2>
    </dataValidation>
    <dataValidation type="whole" allowBlank="1" showInputMessage="1" showErrorMessage="1" sqref="B10:B16 B19:B22" xr:uid="{3FD17BFE-A4DB-466B-A188-F945D6C177D5}">
      <formula1>0</formula1>
      <formula2>1</formula2>
    </dataValidation>
    <dataValidation type="whole" allowBlank="1" showInputMessage="1" showErrorMessage="1" sqref="B23" xr:uid="{97220416-182C-4A6E-A09D-B470F4784FE1}">
      <formula1>0</formula1>
      <formula2>7</formula2>
    </dataValidation>
    <dataValidation type="whole" allowBlank="1" showInputMessage="1" showErrorMessage="1" sqref="B24 B26" xr:uid="{B20F7AC1-07DE-441D-B128-B0DD2C36229E}">
      <formula1>0</formula1>
      <formula2>15</formula2>
    </dataValidation>
    <dataValidation type="whole" allowBlank="1" showInputMessage="1" showErrorMessage="1" sqref="B25" xr:uid="{4DF0DD60-7D30-4E39-A6A7-0C6728BC3DF4}">
      <formula1>0</formula1>
      <formula2>11</formula2>
    </dataValidation>
    <dataValidation type="whole" allowBlank="1" showInputMessage="1" showErrorMessage="1" sqref="B28" xr:uid="{C60D3FE5-C2CF-4474-BDB8-D876550FF9DA}">
      <formula1>0</formula1>
      <formula2>255</formula2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723107FE-212D-4C83-B743-39DD4866E8F0}">
          <x14:formula1>
            <xm:f>DataValidation!$A$2:$A$3</xm:f>
          </x14:formula1>
          <xm:sqref>B2:I2</xm:sqref>
        </x14:dataValidation>
        <x14:dataValidation type="list" allowBlank="1" showInputMessage="1" showErrorMessage="1" xr:uid="{E3A056EA-9DF7-4ACC-8C2E-74B4E26E018F}">
          <x14:formula1>
            <xm:f>DataValidation!$D$2:$D$4</xm:f>
          </x14:formula1>
          <xm:sqref>B5</xm:sqref>
        </x14:dataValidation>
        <x14:dataValidation type="list" allowBlank="1" showInputMessage="1" showErrorMessage="1" xr:uid="{82D05D90-6873-4E7B-84B2-BC4C68D6EA2B}">
          <x14:formula1>
            <xm:f>DataValidation!$E$2:$E$17</xm:f>
          </x14:formula1>
          <xm:sqref>B8</xm:sqref>
        </x14:dataValidation>
        <x14:dataValidation type="list" allowBlank="1" showInputMessage="1" showErrorMessage="1" xr:uid="{11EE26AA-16FD-430A-B9E7-5B7CB45AAF44}">
          <x14:formula1>
            <xm:f>DataValidation!$G$2:$G$3</xm:f>
          </x14:formula1>
          <xm:sqref>B6</xm:sqref>
        </x14:dataValidation>
        <x14:dataValidation type="whole" allowBlank="1" showInputMessage="1" showErrorMessage="1" xr:uid="{B2C13E05-42E6-491D-8676-2DAA3F0086BF}">
          <x14:formula1>
            <xm:f>DataValidation!B2</xm:f>
          </x14:formula1>
          <x14:formula2>
            <xm:f>DataValidation!B3</xm:f>
          </x14:formula2>
          <xm:sqref>B3</xm:sqref>
        </x14:dataValidation>
        <x14:dataValidation type="whole" allowBlank="1" showInputMessage="1" showErrorMessage="1" xr:uid="{B654E8BD-D2B3-4182-9996-D810D32F6EAD}">
          <x14:formula1>
            <xm:f>DataValidation!C2</xm:f>
          </x14:formula1>
          <x14:formula2>
            <xm:f>DataValidation!C3</xm:f>
          </x14:formula2>
          <xm:sqref>B4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5E774-9EC7-4CAF-AE2C-F1B0F95FBE67}">
  <dimension ref="A1:N155"/>
  <sheetViews>
    <sheetView zoomScale="120" zoomScaleNormal="120" workbookViewId="0"/>
  </sheetViews>
  <sheetFormatPr defaultRowHeight="15" x14ac:dyDescent="0.25"/>
  <cols>
    <col min="1" max="1" width="25.5703125" bestFit="1" customWidth="1"/>
    <col min="2" max="2" width="23.5703125" style="3" bestFit="1" customWidth="1"/>
    <col min="3" max="3" width="9.140625" style="3"/>
    <col min="4" max="4" width="120" style="5" bestFit="1" customWidth="1"/>
    <col min="6" max="6" width="16.5703125" bestFit="1" customWidth="1"/>
    <col min="7" max="7" width="17.85546875" customWidth="1"/>
    <col min="9" max="9" width="11" bestFit="1" customWidth="1"/>
    <col min="10" max="10" width="3.140625" bestFit="1" customWidth="1"/>
    <col min="11" max="11" width="29.85546875" customWidth="1"/>
    <col min="12" max="12" width="38.42578125" bestFit="1" customWidth="1"/>
  </cols>
  <sheetData>
    <row r="1" spans="2:4" x14ac:dyDescent="0.25">
      <c r="B1" s="3" t="s">
        <v>37</v>
      </c>
      <c r="C1" s="3" t="s">
        <v>38</v>
      </c>
      <c r="D1" s="7" t="s">
        <v>39</v>
      </c>
    </row>
    <row r="2" spans="2:4" ht="60" x14ac:dyDescent="0.25">
      <c r="B2" s="3">
        <f>HEX2DEC("40")</f>
        <v>64</v>
      </c>
      <c r="C2" s="3" t="str">
        <f>DEC2HEX(B2,2)</f>
        <v>40</v>
      </c>
      <c r="D2" s="8" t="s">
        <v>94</v>
      </c>
    </row>
    <row r="3" spans="2:4" x14ac:dyDescent="0.25">
      <c r="B3" s="3">
        <v>0</v>
      </c>
      <c r="C3" s="3" t="str">
        <f t="shared" ref="C3:C66" si="0">DEC2HEX(B3,2)</f>
        <v>00</v>
      </c>
      <c r="D3" s="7" t="s">
        <v>50</v>
      </c>
    </row>
    <row r="4" spans="2:4" x14ac:dyDescent="0.25">
      <c r="B4" s="3">
        <v>7</v>
      </c>
      <c r="C4" s="3" t="str">
        <f t="shared" si="0"/>
        <v>07</v>
      </c>
      <c r="D4" s="7" t="s">
        <v>95</v>
      </c>
    </row>
    <row r="5" spans="2:4" x14ac:dyDescent="0.25">
      <c r="B5" s="3">
        <v>0</v>
      </c>
      <c r="C5" s="3" t="str">
        <f t="shared" si="0"/>
        <v>00</v>
      </c>
      <c r="D5" s="17" t="s">
        <v>121</v>
      </c>
    </row>
    <row r="6" spans="2:4" x14ac:dyDescent="0.25">
      <c r="B6" s="3">
        <v>35</v>
      </c>
      <c r="C6" s="3" t="str">
        <f t="shared" si="0"/>
        <v>23</v>
      </c>
      <c r="D6" s="17"/>
    </row>
    <row r="7" spans="2:4" x14ac:dyDescent="0.25">
      <c r="B7" s="3">
        <v>0</v>
      </c>
      <c r="C7" s="3" t="str">
        <f t="shared" si="0"/>
        <v>00</v>
      </c>
      <c r="D7" s="17" t="s">
        <v>122</v>
      </c>
    </row>
    <row r="8" spans="2:4" x14ac:dyDescent="0.25">
      <c r="B8" s="3">
        <v>35</v>
      </c>
      <c r="C8" s="3" t="str">
        <f t="shared" si="0"/>
        <v>23</v>
      </c>
      <c r="D8" s="17"/>
    </row>
    <row r="9" spans="2:4" x14ac:dyDescent="0.25">
      <c r="B9" s="3">
        <v>0</v>
      </c>
      <c r="C9" s="3" t="str">
        <f t="shared" si="0"/>
        <v>00</v>
      </c>
      <c r="D9" s="17" t="s">
        <v>123</v>
      </c>
    </row>
    <row r="10" spans="2:4" x14ac:dyDescent="0.25">
      <c r="B10" s="3">
        <v>35</v>
      </c>
      <c r="C10" s="3" t="str">
        <f t="shared" si="0"/>
        <v>23</v>
      </c>
      <c r="D10" s="17"/>
    </row>
    <row r="11" spans="2:4" x14ac:dyDescent="0.25">
      <c r="B11" s="3">
        <v>0</v>
      </c>
      <c r="C11" s="3" t="str">
        <f t="shared" si="0"/>
        <v>00</v>
      </c>
      <c r="D11" s="17" t="s">
        <v>124</v>
      </c>
    </row>
    <row r="12" spans="2:4" x14ac:dyDescent="0.25">
      <c r="B12" s="3">
        <v>35</v>
      </c>
      <c r="C12" s="3" t="str">
        <f t="shared" si="0"/>
        <v>23</v>
      </c>
      <c r="D12" s="17"/>
    </row>
    <row r="13" spans="2:4" x14ac:dyDescent="0.25">
      <c r="B13" s="3">
        <v>0</v>
      </c>
      <c r="C13" s="3" t="str">
        <f t="shared" si="0"/>
        <v>00</v>
      </c>
      <c r="D13" s="17" t="s">
        <v>125</v>
      </c>
    </row>
    <row r="14" spans="2:4" x14ac:dyDescent="0.25">
      <c r="B14" s="3">
        <v>35</v>
      </c>
      <c r="C14" s="3" t="str">
        <f t="shared" si="0"/>
        <v>23</v>
      </c>
      <c r="D14" s="17"/>
    </row>
    <row r="15" spans="2:4" x14ac:dyDescent="0.25">
      <c r="B15" s="3">
        <v>0</v>
      </c>
      <c r="C15" s="3" t="str">
        <f t="shared" si="0"/>
        <v>00</v>
      </c>
      <c r="D15" s="17" t="s">
        <v>126</v>
      </c>
    </row>
    <row r="16" spans="2:4" x14ac:dyDescent="0.25">
      <c r="B16" s="3">
        <v>35</v>
      </c>
      <c r="C16" s="3" t="str">
        <f t="shared" si="0"/>
        <v>23</v>
      </c>
      <c r="D16" s="17"/>
    </row>
    <row r="17" spans="2:4" x14ac:dyDescent="0.25">
      <c r="B17" s="3">
        <v>0</v>
      </c>
      <c r="C17" s="3" t="str">
        <f t="shared" si="0"/>
        <v>00</v>
      </c>
      <c r="D17" s="17" t="s">
        <v>127</v>
      </c>
    </row>
    <row r="18" spans="2:4" x14ac:dyDescent="0.25">
      <c r="B18" s="3">
        <v>35</v>
      </c>
      <c r="C18" s="3" t="str">
        <f t="shared" si="0"/>
        <v>23</v>
      </c>
      <c r="D18" s="17"/>
    </row>
    <row r="19" spans="2:4" x14ac:dyDescent="0.25">
      <c r="B19" s="3">
        <v>0</v>
      </c>
      <c r="C19" s="3" t="str">
        <f t="shared" si="0"/>
        <v>00</v>
      </c>
      <c r="D19" s="17" t="s">
        <v>128</v>
      </c>
    </row>
    <row r="20" spans="2:4" x14ac:dyDescent="0.25">
      <c r="B20" s="3">
        <v>35</v>
      </c>
      <c r="C20" s="3" t="str">
        <f t="shared" si="0"/>
        <v>23</v>
      </c>
      <c r="D20" s="17"/>
    </row>
    <row r="21" spans="2:4" x14ac:dyDescent="0.25">
      <c r="B21" s="3">
        <v>0</v>
      </c>
      <c r="C21" s="3" t="str">
        <f t="shared" si="0"/>
        <v>00</v>
      </c>
      <c r="D21" s="17" t="s">
        <v>129</v>
      </c>
    </row>
    <row r="22" spans="2:4" x14ac:dyDescent="0.25">
      <c r="B22" s="3">
        <v>35</v>
      </c>
      <c r="C22" s="3" t="str">
        <f t="shared" si="0"/>
        <v>23</v>
      </c>
      <c r="D22" s="17"/>
    </row>
    <row r="23" spans="2:4" x14ac:dyDescent="0.25">
      <c r="B23" s="3">
        <v>0</v>
      </c>
      <c r="C23" s="3" t="str">
        <f t="shared" si="0"/>
        <v>00</v>
      </c>
      <c r="D23" s="17" t="s">
        <v>130</v>
      </c>
    </row>
    <row r="24" spans="2:4" x14ac:dyDescent="0.25">
      <c r="B24" s="3">
        <v>35</v>
      </c>
      <c r="C24" s="3" t="str">
        <f t="shared" si="0"/>
        <v>23</v>
      </c>
      <c r="D24" s="17"/>
    </row>
    <row r="25" spans="2:4" x14ac:dyDescent="0.25">
      <c r="B25" s="3">
        <v>0</v>
      </c>
      <c r="C25" s="3" t="str">
        <f t="shared" si="0"/>
        <v>00</v>
      </c>
      <c r="D25" s="17" t="s">
        <v>131</v>
      </c>
    </row>
    <row r="26" spans="2:4" x14ac:dyDescent="0.25">
      <c r="B26" s="3">
        <v>35</v>
      </c>
      <c r="C26" s="3" t="str">
        <f t="shared" si="0"/>
        <v>23</v>
      </c>
      <c r="D26" s="17"/>
    </row>
    <row r="27" spans="2:4" x14ac:dyDescent="0.25">
      <c r="B27" s="3">
        <v>0</v>
      </c>
      <c r="C27" s="3" t="str">
        <f t="shared" si="0"/>
        <v>00</v>
      </c>
      <c r="D27" s="17" t="s">
        <v>132</v>
      </c>
    </row>
    <row r="28" spans="2:4" x14ac:dyDescent="0.25">
      <c r="B28" s="3">
        <v>35</v>
      </c>
      <c r="C28" s="3" t="str">
        <f t="shared" si="0"/>
        <v>23</v>
      </c>
      <c r="D28" s="17"/>
    </row>
    <row r="29" spans="2:4" x14ac:dyDescent="0.25">
      <c r="B29" s="3">
        <v>0</v>
      </c>
      <c r="C29" s="3" t="str">
        <f t="shared" si="0"/>
        <v>00</v>
      </c>
      <c r="D29" s="17" t="s">
        <v>133</v>
      </c>
    </row>
    <row r="30" spans="2:4" x14ac:dyDescent="0.25">
      <c r="B30" s="3">
        <v>35</v>
      </c>
      <c r="C30" s="3" t="str">
        <f t="shared" si="0"/>
        <v>23</v>
      </c>
      <c r="D30" s="17"/>
    </row>
    <row r="31" spans="2:4" x14ac:dyDescent="0.25">
      <c r="B31" s="3">
        <v>0</v>
      </c>
      <c r="C31" s="3" t="str">
        <f t="shared" si="0"/>
        <v>00</v>
      </c>
      <c r="D31" s="17" t="s">
        <v>134</v>
      </c>
    </row>
    <row r="32" spans="2:4" x14ac:dyDescent="0.25">
      <c r="B32" s="3">
        <v>35</v>
      </c>
      <c r="C32" s="3" t="str">
        <f t="shared" si="0"/>
        <v>23</v>
      </c>
      <c r="D32" s="17"/>
    </row>
    <row r="33" spans="1:4" x14ac:dyDescent="0.25">
      <c r="B33" s="3">
        <v>0</v>
      </c>
      <c r="C33" s="3" t="str">
        <f t="shared" si="0"/>
        <v>00</v>
      </c>
      <c r="D33" s="17" t="s">
        <v>135</v>
      </c>
    </row>
    <row r="34" spans="1:4" x14ac:dyDescent="0.25">
      <c r="B34" s="3">
        <v>35</v>
      </c>
      <c r="C34" s="3" t="str">
        <f t="shared" si="0"/>
        <v>23</v>
      </c>
      <c r="D34" s="17"/>
    </row>
    <row r="35" spans="1:4" x14ac:dyDescent="0.25">
      <c r="B35" s="3">
        <v>0</v>
      </c>
      <c r="C35" s="3" t="str">
        <f t="shared" si="0"/>
        <v>00</v>
      </c>
      <c r="D35" s="17" t="s">
        <v>136</v>
      </c>
    </row>
    <row r="36" spans="1:4" x14ac:dyDescent="0.25">
      <c r="B36" s="3">
        <v>35</v>
      </c>
      <c r="C36" s="3" t="str">
        <f t="shared" si="0"/>
        <v>23</v>
      </c>
      <c r="D36" s="17"/>
    </row>
    <row r="37" spans="1:4" x14ac:dyDescent="0.25">
      <c r="A37" t="s">
        <v>96</v>
      </c>
      <c r="B37" s="3">
        <f>'810'!$B$28</f>
        <v>48</v>
      </c>
      <c r="C37" s="3" t="str">
        <f t="shared" si="0"/>
        <v>30</v>
      </c>
      <c r="D37" s="9" t="s">
        <v>163</v>
      </c>
    </row>
    <row r="38" spans="1:4" x14ac:dyDescent="0.25">
      <c r="A38" t="s">
        <v>97</v>
      </c>
      <c r="B38" s="3">
        <v>0</v>
      </c>
      <c r="C38" s="3" t="str">
        <f t="shared" si="0"/>
        <v>00</v>
      </c>
      <c r="D38" s="7"/>
    </row>
    <row r="39" spans="1:4" x14ac:dyDescent="0.25">
      <c r="A39" t="s">
        <v>98</v>
      </c>
      <c r="B39" s="3">
        <v>6</v>
      </c>
      <c r="C39" s="3" t="str">
        <f t="shared" si="0"/>
        <v>06</v>
      </c>
      <c r="D39" s="7" t="s">
        <v>110</v>
      </c>
    </row>
    <row r="40" spans="1:4" x14ac:dyDescent="0.25">
      <c r="A40" t="s">
        <v>99</v>
      </c>
      <c r="B40" s="3">
        <v>1</v>
      </c>
      <c r="C40" s="3" t="str">
        <f t="shared" si="0"/>
        <v>01</v>
      </c>
      <c r="D40" s="7"/>
    </row>
    <row r="41" spans="1:4" x14ac:dyDescent="0.25">
      <c r="A41" t="s">
        <v>100</v>
      </c>
      <c r="B41" s="3">
        <v>6</v>
      </c>
      <c r="C41" s="3" t="str">
        <f t="shared" si="0"/>
        <v>06</v>
      </c>
      <c r="D41" s="7" t="s">
        <v>111</v>
      </c>
    </row>
    <row r="42" spans="1:4" x14ac:dyDescent="0.25">
      <c r="A42" t="s">
        <v>101</v>
      </c>
      <c r="B42" s="3">
        <f>HEX2DEC("D8")</f>
        <v>216</v>
      </c>
      <c r="C42" s="3" t="str">
        <f t="shared" si="0"/>
        <v>D8</v>
      </c>
      <c r="D42" s="7"/>
    </row>
    <row r="43" spans="1:4" x14ac:dyDescent="0.25">
      <c r="A43" t="s">
        <v>102</v>
      </c>
      <c r="B43" s="3">
        <v>4</v>
      </c>
      <c r="C43" s="3" t="str">
        <f t="shared" si="0"/>
        <v>04</v>
      </c>
    </row>
    <row r="44" spans="1:4" x14ac:dyDescent="0.25">
      <c r="A44" t="s">
        <v>103</v>
      </c>
      <c r="B44" s="3">
        <f>'810'!$B$28</f>
        <v>48</v>
      </c>
      <c r="C44" s="3" t="str">
        <f t="shared" si="0"/>
        <v>30</v>
      </c>
      <c r="D44" s="9" t="s">
        <v>163</v>
      </c>
    </row>
    <row r="45" spans="1:4" x14ac:dyDescent="0.25">
      <c r="A45" t="s">
        <v>104</v>
      </c>
      <c r="B45" s="3">
        <f>HEX2DEC("D8")</f>
        <v>216</v>
      </c>
      <c r="C45" s="3" t="str">
        <f t="shared" si="0"/>
        <v>D8</v>
      </c>
      <c r="D45" s="7"/>
    </row>
    <row r="46" spans="1:4" x14ac:dyDescent="0.25">
      <c r="A46" t="s">
        <v>105</v>
      </c>
      <c r="B46" s="3">
        <f>HEX2DEC("C")</f>
        <v>12</v>
      </c>
      <c r="C46" s="3" t="str">
        <f t="shared" si="0"/>
        <v>0C</v>
      </c>
      <c r="D46" s="7" t="s">
        <v>112</v>
      </c>
    </row>
    <row r="47" spans="1:4" x14ac:dyDescent="0.25">
      <c r="A47" t="s">
        <v>106</v>
      </c>
      <c r="B47" s="3">
        <v>1</v>
      </c>
      <c r="C47" s="3" t="str">
        <f t="shared" si="0"/>
        <v>01</v>
      </c>
      <c r="D47" s="7"/>
    </row>
    <row r="48" spans="1:4" x14ac:dyDescent="0.25">
      <c r="A48" t="s">
        <v>107</v>
      </c>
      <c r="B48" s="3">
        <v>2</v>
      </c>
      <c r="C48" s="3" t="str">
        <f t="shared" si="0"/>
        <v>02</v>
      </c>
      <c r="D48" s="7"/>
    </row>
    <row r="49" spans="1:5" x14ac:dyDescent="0.25">
      <c r="A49" t="s">
        <v>108</v>
      </c>
      <c r="B49" s="3">
        <v>0</v>
      </c>
      <c r="C49" s="3" t="str">
        <f t="shared" si="0"/>
        <v>00</v>
      </c>
      <c r="D49" s="7"/>
    </row>
    <row r="50" spans="1:5" x14ac:dyDescent="0.25">
      <c r="A50" t="s">
        <v>109</v>
      </c>
      <c r="B50" s="3">
        <f>HEX2DEC("40")</f>
        <v>64</v>
      </c>
      <c r="C50" s="3" t="str">
        <f t="shared" si="0"/>
        <v>40</v>
      </c>
      <c r="D50" s="7" t="s">
        <v>113</v>
      </c>
    </row>
    <row r="51" spans="1:5" x14ac:dyDescent="0.25">
      <c r="A51" t="s">
        <v>114</v>
      </c>
      <c r="B51" s="3">
        <f>'810'!$B$28</f>
        <v>48</v>
      </c>
      <c r="C51" s="3" t="str">
        <f t="shared" si="0"/>
        <v>30</v>
      </c>
      <c r="D51" s="9" t="s">
        <v>163</v>
      </c>
    </row>
    <row r="52" spans="1:5" x14ac:dyDescent="0.25">
      <c r="A52" t="s">
        <v>115</v>
      </c>
      <c r="B52" s="3">
        <f>HEX2DEC("94")</f>
        <v>148</v>
      </c>
      <c r="C52" s="3" t="str">
        <f t="shared" si="0"/>
        <v>94</v>
      </c>
      <c r="D52" s="10"/>
    </row>
    <row r="53" spans="1:5" x14ac:dyDescent="0.25">
      <c r="A53" t="s">
        <v>116</v>
      </c>
      <c r="B53" s="3">
        <f>21 + B58</f>
        <v>47</v>
      </c>
      <c r="C53" s="3" t="str">
        <f t="shared" si="0"/>
        <v>2F</v>
      </c>
      <c r="D53" s="7" t="s">
        <v>137</v>
      </c>
    </row>
    <row r="54" spans="1:5" x14ac:dyDescent="0.25">
      <c r="A54" t="s">
        <v>117</v>
      </c>
      <c r="B54" s="3">
        <f>HEX2DEC("84")</f>
        <v>132</v>
      </c>
      <c r="C54" s="3" t="str">
        <f t="shared" si="0"/>
        <v>84</v>
      </c>
      <c r="D54" s="10"/>
    </row>
    <row r="55" spans="1:5" x14ac:dyDescent="0.25">
      <c r="A55" t="s">
        <v>118</v>
      </c>
      <c r="B55" s="3">
        <f>HEX2DEC("4")</f>
        <v>4</v>
      </c>
      <c r="C55" s="3" t="str">
        <f t="shared" si="0"/>
        <v>04</v>
      </c>
      <c r="D55" s="10"/>
    </row>
    <row r="56" spans="1:5" x14ac:dyDescent="0.25">
      <c r="A56" t="s">
        <v>119</v>
      </c>
      <c r="B56" s="3">
        <f>HEX2DEC("84")</f>
        <v>132</v>
      </c>
      <c r="C56" s="3" t="str">
        <f t="shared" si="0"/>
        <v>84</v>
      </c>
      <c r="D56" s="10"/>
    </row>
    <row r="57" spans="1:5" x14ac:dyDescent="0.25">
      <c r="A57" t="s">
        <v>120</v>
      </c>
      <c r="B57" s="3">
        <f>HEX2DEC("1")</f>
        <v>1</v>
      </c>
      <c r="C57" s="3" t="str">
        <f t="shared" si="0"/>
        <v>01</v>
      </c>
      <c r="D57" s="10"/>
    </row>
    <row r="58" spans="1:5" x14ac:dyDescent="0.25">
      <c r="A58" t="s">
        <v>68</v>
      </c>
      <c r="B58" s="3">
        <v>26</v>
      </c>
      <c r="C58" s="3" t="str">
        <f t="shared" si="0"/>
        <v>1A</v>
      </c>
      <c r="D58" s="16" t="s">
        <v>54</v>
      </c>
      <c r="E58">
        <v>98</v>
      </c>
    </row>
    <row r="59" spans="1:5" x14ac:dyDescent="0.25">
      <c r="A59" t="s">
        <v>69</v>
      </c>
      <c r="B59" s="3">
        <v>0</v>
      </c>
      <c r="C59" s="3" t="str">
        <f t="shared" si="0"/>
        <v>00</v>
      </c>
      <c r="D59" s="16"/>
    </row>
    <row r="60" spans="1:5" x14ac:dyDescent="0.25">
      <c r="A60" t="s">
        <v>70</v>
      </c>
      <c r="B60" s="3">
        <f>HEX2DEC("D2")</f>
        <v>210</v>
      </c>
      <c r="C60" s="3" t="str">
        <f t="shared" si="0"/>
        <v>D2</v>
      </c>
      <c r="D60" s="7" t="s">
        <v>52</v>
      </c>
    </row>
    <row r="61" spans="1:5" x14ac:dyDescent="0.25">
      <c r="A61" t="s">
        <v>71</v>
      </c>
      <c r="B61" s="3">
        <v>14</v>
      </c>
      <c r="C61" s="3" t="str">
        <f t="shared" si="0"/>
        <v>0E</v>
      </c>
      <c r="D61" s="7" t="s">
        <v>53</v>
      </c>
    </row>
    <row r="62" spans="1:5" x14ac:dyDescent="0.25">
      <c r="A62" t="s">
        <v>72</v>
      </c>
      <c r="B62" s="3">
        <f>'810'!B2+'810'!C2*2+'810'!D2*4+'810'!E2*8+'810'!F2*16+'810'!G2*32+'810'!H2*64+'810'!I2*128</f>
        <v>3</v>
      </c>
      <c r="C62" s="3" t="str">
        <f t="shared" si="0"/>
        <v>03</v>
      </c>
      <c r="D62" s="7" t="s">
        <v>40</v>
      </c>
    </row>
    <row r="63" spans="1:5" x14ac:dyDescent="0.25">
      <c r="A63" t="s">
        <v>73</v>
      </c>
      <c r="B63" s="3">
        <f>_xlfn.BITAND('810'!B3,255)</f>
        <v>168</v>
      </c>
      <c r="C63" s="3" t="str">
        <f t="shared" si="0"/>
        <v>A8</v>
      </c>
      <c r="D63" s="16" t="s">
        <v>48</v>
      </c>
    </row>
    <row r="64" spans="1:5" x14ac:dyDescent="0.25">
      <c r="A64" t="s">
        <v>74</v>
      </c>
      <c r="B64" s="3">
        <f>_xlfn.BITAND(_xlfn.BITLSHIFT('810'!B3,-8),255)</f>
        <v>97</v>
      </c>
      <c r="C64" s="3" t="str">
        <f t="shared" si="0"/>
        <v>61</v>
      </c>
      <c r="D64" s="16"/>
    </row>
    <row r="65" spans="1:14" x14ac:dyDescent="0.25">
      <c r="A65" t="s">
        <v>75</v>
      </c>
      <c r="B65" s="3">
        <f>_xlfn.BITAND(_xlfn.BITLSHIFT('810'!B3,-16),255)</f>
        <v>0</v>
      </c>
      <c r="C65" s="3" t="str">
        <f t="shared" si="0"/>
        <v>00</v>
      </c>
      <c r="D65" s="16"/>
    </row>
    <row r="66" spans="1:14" x14ac:dyDescent="0.25">
      <c r="A66" t="s">
        <v>76</v>
      </c>
      <c r="B66" s="3">
        <f>_xlfn.BITAND(_xlfn.BITLSHIFT('810'!B3,-24),255)</f>
        <v>0</v>
      </c>
      <c r="C66" s="3" t="str">
        <f t="shared" si="0"/>
        <v>00</v>
      </c>
      <c r="D66" s="16"/>
    </row>
    <row r="67" spans="1:14" x14ac:dyDescent="0.25">
      <c r="A67" t="s">
        <v>77</v>
      </c>
      <c r="B67" s="3">
        <f>IF('810'!B6="PAM4",1,0)</f>
        <v>1</v>
      </c>
      <c r="C67" s="3" t="str">
        <f t="shared" ref="C67:C83" si="1">DEC2HEX(B67,2)</f>
        <v>01</v>
      </c>
      <c r="D67" s="7" t="s">
        <v>41</v>
      </c>
      <c r="F67" t="s">
        <v>42</v>
      </c>
      <c r="G67">
        <f>(B75*2^24+B74*2^16+B73*2^8+B72)/1000000</f>
        <v>26.5625</v>
      </c>
      <c r="H67" t="s">
        <v>43</v>
      </c>
      <c r="I67" t="str">
        <f>'810'!B6</f>
        <v>PAM4</v>
      </c>
      <c r="J67" t="s">
        <v>45</v>
      </c>
      <c r="K67" t="str">
        <f>VLOOKUP('810'!B8,DataValidation!E2:F17,1)</f>
        <v>0x00: Straight connection</v>
      </c>
      <c r="L67" t="s">
        <v>51</v>
      </c>
      <c r="M67">
        <f>(B66*2^24+B65*2^16+B64*2^8+B63)/1000</f>
        <v>25</v>
      </c>
      <c r="N67" t="s">
        <v>49</v>
      </c>
    </row>
    <row r="68" spans="1:14" x14ac:dyDescent="0.25">
      <c r="A68" t="s">
        <v>78</v>
      </c>
      <c r="B68" s="3">
        <f>'810'!B7</f>
        <v>1</v>
      </c>
      <c r="C68" s="3" t="str">
        <f t="shared" si="1"/>
        <v>01</v>
      </c>
      <c r="D68" s="7" t="s">
        <v>24</v>
      </c>
    </row>
    <row r="69" spans="1:14" x14ac:dyDescent="0.25">
      <c r="A69" t="s">
        <v>79</v>
      </c>
      <c r="B69" s="3">
        <f>VLOOKUP('810'!B8,DataValidation!E2:F17,2)</f>
        <v>0</v>
      </c>
      <c r="C69" s="3" t="str">
        <f t="shared" si="1"/>
        <v>00</v>
      </c>
      <c r="D69" s="7" t="s">
        <v>44</v>
      </c>
    </row>
    <row r="70" spans="1:14" x14ac:dyDescent="0.25">
      <c r="A70" t="s">
        <v>80</v>
      </c>
      <c r="B70" s="3">
        <f>'810'!B10+'810'!B11*2+'810'!B12*4+'810'!B13*8+'810'!B14*16+'810'!B15*32+'810'!B16*64</f>
        <v>29</v>
      </c>
      <c r="C70" s="3" t="str">
        <f t="shared" si="1"/>
        <v>1D</v>
      </c>
      <c r="D70" s="7" t="s">
        <v>46</v>
      </c>
    </row>
    <row r="71" spans="1:14" x14ac:dyDescent="0.25">
      <c r="A71" t="s">
        <v>81</v>
      </c>
      <c r="B71" s="3">
        <v>0</v>
      </c>
      <c r="C71" s="3" t="str">
        <f t="shared" si="1"/>
        <v>00</v>
      </c>
      <c r="D71" s="7" t="s">
        <v>50</v>
      </c>
    </row>
    <row r="72" spans="1:14" x14ac:dyDescent="0.25">
      <c r="A72" t="s">
        <v>82</v>
      </c>
      <c r="B72" s="3">
        <f>_xlfn.BITAND('810'!B4/'810'!B5,255)</f>
        <v>196</v>
      </c>
      <c r="C72" s="3" t="str">
        <f t="shared" si="1"/>
        <v>C4</v>
      </c>
      <c r="D72" s="16" t="s">
        <v>47</v>
      </c>
    </row>
    <row r="73" spans="1:14" x14ac:dyDescent="0.25">
      <c r="A73" t="s">
        <v>83</v>
      </c>
      <c r="B73" s="3">
        <f>_xlfn.BITAND(_xlfn.BITLSHIFT('810'!B4/'810'!B5,-8),255)</f>
        <v>79</v>
      </c>
      <c r="C73" s="3" t="str">
        <f t="shared" si="1"/>
        <v>4F</v>
      </c>
      <c r="D73" s="16"/>
    </row>
    <row r="74" spans="1:14" x14ac:dyDescent="0.25">
      <c r="A74" t="s">
        <v>84</v>
      </c>
      <c r="B74" s="3">
        <f>_xlfn.BITAND(_xlfn.BITLSHIFT('810'!B4/'810'!B5,-16),255)</f>
        <v>149</v>
      </c>
      <c r="C74" s="3" t="str">
        <f t="shared" si="1"/>
        <v>95</v>
      </c>
      <c r="D74" s="16"/>
    </row>
    <row r="75" spans="1:14" x14ac:dyDescent="0.25">
      <c r="A75" t="s">
        <v>85</v>
      </c>
      <c r="B75" s="3">
        <f>_xlfn.BITAND(_xlfn.BITLSHIFT('810'!B4/'810'!B5,-24),255)</f>
        <v>1</v>
      </c>
      <c r="C75" s="3" t="str">
        <f t="shared" si="1"/>
        <v>01</v>
      </c>
      <c r="D75" s="16"/>
    </row>
    <row r="76" spans="1:14" x14ac:dyDescent="0.25">
      <c r="A76" t="s">
        <v>86</v>
      </c>
      <c r="B76" s="3">
        <v>12</v>
      </c>
      <c r="C76" s="3" t="str">
        <f t="shared" si="1"/>
        <v>0C</v>
      </c>
      <c r="D76" t="s">
        <v>155</v>
      </c>
    </row>
    <row r="77" spans="1:14" x14ac:dyDescent="0.25">
      <c r="A77" t="s">
        <v>87</v>
      </c>
      <c r="B77" s="3">
        <v>6</v>
      </c>
      <c r="C77" s="3" t="str">
        <f t="shared" si="1"/>
        <v>06</v>
      </c>
      <c r="D77" s="14" t="s">
        <v>53</v>
      </c>
    </row>
    <row r="78" spans="1:14" x14ac:dyDescent="0.25">
      <c r="A78" t="s">
        <v>88</v>
      </c>
      <c r="B78" s="3">
        <f>'810'!B18+'810'!C18*2+'810'!D18*4+'810'!E18*8+'810'!F18*16+'810'!G18*32+'810'!H18*64+'810'!I18*128</f>
        <v>1</v>
      </c>
      <c r="C78" s="3" t="str">
        <f t="shared" si="1"/>
        <v>01</v>
      </c>
      <c r="D78" s="14" t="s">
        <v>156</v>
      </c>
    </row>
    <row r="79" spans="1:14" x14ac:dyDescent="0.25">
      <c r="A79" t="s">
        <v>89</v>
      </c>
      <c r="B79" s="3">
        <f>(SUM('810'!$B$18:$I$18)=0)*1+(SUM('810'!$B$18:$I$18)&gt;0)*('810'!$B$19*1+'810'!$B$20*2+'810'!$B$21*4+'810'!$B$22*8)</f>
        <v>15</v>
      </c>
      <c r="C79" s="3" t="str">
        <f t="shared" si="1"/>
        <v>0F</v>
      </c>
      <c r="D79" s="14" t="s">
        <v>157</v>
      </c>
    </row>
    <row r="80" spans="1:14" x14ac:dyDescent="0.25">
      <c r="A80" t="s">
        <v>90</v>
      </c>
      <c r="B80" s="3">
        <f>'810'!$B23</f>
        <v>4</v>
      </c>
      <c r="C80" s="3" t="str">
        <f t="shared" si="1"/>
        <v>04</v>
      </c>
      <c r="D80" s="14" t="s">
        <v>158</v>
      </c>
    </row>
    <row r="81" spans="1:4" x14ac:dyDescent="0.25">
      <c r="A81" t="s">
        <v>91</v>
      </c>
      <c r="B81" s="3">
        <f>'810'!$B24</f>
        <v>3</v>
      </c>
      <c r="C81" s="3" t="str">
        <f t="shared" si="1"/>
        <v>03</v>
      </c>
      <c r="D81" s="14" t="s">
        <v>159</v>
      </c>
    </row>
    <row r="82" spans="1:4" x14ac:dyDescent="0.25">
      <c r="A82" t="s">
        <v>92</v>
      </c>
      <c r="B82" s="3">
        <f>'810'!$B25</f>
        <v>2</v>
      </c>
      <c r="C82" s="3" t="str">
        <f t="shared" si="1"/>
        <v>02</v>
      </c>
      <c r="D82" t="s">
        <v>160</v>
      </c>
    </row>
    <row r="83" spans="1:4" x14ac:dyDescent="0.25">
      <c r="A83" t="s">
        <v>93</v>
      </c>
      <c r="B83" s="3">
        <f>'810'!$B26</f>
        <v>1</v>
      </c>
      <c r="C83" s="3" t="str">
        <f t="shared" si="1"/>
        <v>01</v>
      </c>
      <c r="D83" s="14" t="s">
        <v>161</v>
      </c>
    </row>
    <row r="84" spans="1:4" x14ac:dyDescent="0.25">
      <c r="D84"/>
    </row>
    <row r="85" spans="1:4" x14ac:dyDescent="0.25">
      <c r="D85"/>
    </row>
    <row r="86" spans="1:4" x14ac:dyDescent="0.25">
      <c r="D86"/>
    </row>
    <row r="87" spans="1:4" x14ac:dyDescent="0.25">
      <c r="D87"/>
    </row>
    <row r="88" spans="1:4" x14ac:dyDescent="0.25">
      <c r="D88"/>
    </row>
    <row r="89" spans="1:4" x14ac:dyDescent="0.25">
      <c r="D89"/>
    </row>
    <row r="90" spans="1:4" x14ac:dyDescent="0.25">
      <c r="D90"/>
    </row>
    <row r="91" spans="1:4" x14ac:dyDescent="0.25">
      <c r="D91"/>
    </row>
    <row r="92" spans="1:4" x14ac:dyDescent="0.25">
      <c r="D92"/>
    </row>
    <row r="93" spans="1:4" x14ac:dyDescent="0.25">
      <c r="D93"/>
    </row>
    <row r="94" spans="1:4" x14ac:dyDescent="0.25">
      <c r="D94"/>
    </row>
    <row r="95" spans="1:4" x14ac:dyDescent="0.25">
      <c r="D95"/>
    </row>
    <row r="96" spans="1:4" x14ac:dyDescent="0.25">
      <c r="D96"/>
    </row>
    <row r="97" spans="4:4" x14ac:dyDescent="0.25">
      <c r="D97"/>
    </row>
    <row r="98" spans="4:4" x14ac:dyDescent="0.25">
      <c r="D98"/>
    </row>
    <row r="99" spans="4:4" x14ac:dyDescent="0.25">
      <c r="D99"/>
    </row>
    <row r="100" spans="4:4" x14ac:dyDescent="0.25">
      <c r="D100"/>
    </row>
    <row r="101" spans="4:4" x14ac:dyDescent="0.25">
      <c r="D101"/>
    </row>
    <row r="102" spans="4:4" x14ac:dyDescent="0.25">
      <c r="D102"/>
    </row>
    <row r="103" spans="4:4" x14ac:dyDescent="0.25">
      <c r="D103"/>
    </row>
    <row r="104" spans="4:4" x14ac:dyDescent="0.25">
      <c r="D104"/>
    </row>
    <row r="105" spans="4:4" x14ac:dyDescent="0.25">
      <c r="D105"/>
    </row>
    <row r="106" spans="4:4" x14ac:dyDescent="0.25">
      <c r="D106"/>
    </row>
    <row r="107" spans="4:4" x14ac:dyDescent="0.25">
      <c r="D107"/>
    </row>
    <row r="108" spans="4:4" x14ac:dyDescent="0.25">
      <c r="D108"/>
    </row>
    <row r="109" spans="4:4" x14ac:dyDescent="0.25">
      <c r="D109"/>
    </row>
    <row r="110" spans="4:4" x14ac:dyDescent="0.25">
      <c r="D110"/>
    </row>
    <row r="111" spans="4:4" x14ac:dyDescent="0.25">
      <c r="D111"/>
    </row>
    <row r="112" spans="4:4" x14ac:dyDescent="0.25">
      <c r="D112"/>
    </row>
    <row r="113" spans="4:4" x14ac:dyDescent="0.25">
      <c r="D113"/>
    </row>
    <row r="114" spans="4:4" x14ac:dyDescent="0.25">
      <c r="D114"/>
    </row>
    <row r="115" spans="4:4" x14ac:dyDescent="0.25">
      <c r="D115"/>
    </row>
    <row r="116" spans="4:4" x14ac:dyDescent="0.25">
      <c r="D116"/>
    </row>
    <row r="117" spans="4:4" x14ac:dyDescent="0.25">
      <c r="D117"/>
    </row>
    <row r="118" spans="4:4" x14ac:dyDescent="0.25">
      <c r="D118"/>
    </row>
    <row r="119" spans="4:4" x14ac:dyDescent="0.25">
      <c r="D119"/>
    </row>
    <row r="120" spans="4:4" x14ac:dyDescent="0.25">
      <c r="D120"/>
    </row>
    <row r="121" spans="4:4" x14ac:dyDescent="0.25">
      <c r="D121"/>
    </row>
    <row r="122" spans="4:4" x14ac:dyDescent="0.25">
      <c r="D122"/>
    </row>
    <row r="123" spans="4:4" x14ac:dyDescent="0.25">
      <c r="D123"/>
    </row>
    <row r="124" spans="4:4" x14ac:dyDescent="0.25">
      <c r="D124"/>
    </row>
    <row r="125" spans="4:4" x14ac:dyDescent="0.25">
      <c r="D125"/>
    </row>
    <row r="126" spans="4:4" x14ac:dyDescent="0.25">
      <c r="D126"/>
    </row>
    <row r="127" spans="4:4" x14ac:dyDescent="0.25">
      <c r="D127"/>
    </row>
    <row r="128" spans="4:4" x14ac:dyDescent="0.25">
      <c r="D128"/>
    </row>
    <row r="129" spans="4:4" x14ac:dyDescent="0.25">
      <c r="D129"/>
    </row>
    <row r="130" spans="4:4" x14ac:dyDescent="0.25">
      <c r="D130"/>
    </row>
    <row r="131" spans="4:4" x14ac:dyDescent="0.25">
      <c r="D131"/>
    </row>
    <row r="132" spans="4:4" x14ac:dyDescent="0.25">
      <c r="D132"/>
    </row>
    <row r="133" spans="4:4" x14ac:dyDescent="0.25">
      <c r="D133"/>
    </row>
    <row r="134" spans="4:4" x14ac:dyDescent="0.25">
      <c r="D134"/>
    </row>
    <row r="135" spans="4:4" x14ac:dyDescent="0.25">
      <c r="D135"/>
    </row>
    <row r="136" spans="4:4" x14ac:dyDescent="0.25">
      <c r="D136"/>
    </row>
    <row r="137" spans="4:4" x14ac:dyDescent="0.25">
      <c r="D137"/>
    </row>
    <row r="138" spans="4:4" x14ac:dyDescent="0.25">
      <c r="D138"/>
    </row>
    <row r="139" spans="4:4" x14ac:dyDescent="0.25">
      <c r="D139"/>
    </row>
    <row r="140" spans="4:4" x14ac:dyDescent="0.25">
      <c r="D140"/>
    </row>
    <row r="141" spans="4:4" x14ac:dyDescent="0.25">
      <c r="D141"/>
    </row>
    <row r="142" spans="4:4" x14ac:dyDescent="0.25">
      <c r="D142"/>
    </row>
    <row r="143" spans="4:4" x14ac:dyDescent="0.25">
      <c r="D143"/>
    </row>
    <row r="144" spans="4:4" x14ac:dyDescent="0.25">
      <c r="D144"/>
    </row>
    <row r="145" spans="4:4" x14ac:dyDescent="0.25">
      <c r="D145"/>
    </row>
    <row r="146" spans="4:4" x14ac:dyDescent="0.25">
      <c r="D146"/>
    </row>
    <row r="147" spans="4:4" x14ac:dyDescent="0.25">
      <c r="D147"/>
    </row>
    <row r="148" spans="4:4" x14ac:dyDescent="0.25">
      <c r="D148"/>
    </row>
    <row r="149" spans="4:4" x14ac:dyDescent="0.25">
      <c r="D149"/>
    </row>
    <row r="150" spans="4:4" x14ac:dyDescent="0.25">
      <c r="D150"/>
    </row>
    <row r="151" spans="4:4" x14ac:dyDescent="0.25">
      <c r="D151"/>
    </row>
    <row r="152" spans="4:4" x14ac:dyDescent="0.25">
      <c r="D152"/>
    </row>
    <row r="153" spans="4:4" x14ac:dyDescent="0.25">
      <c r="D153"/>
    </row>
    <row r="154" spans="4:4" x14ac:dyDescent="0.25">
      <c r="D154"/>
    </row>
    <row r="155" spans="4:4" x14ac:dyDescent="0.25">
      <c r="D155"/>
    </row>
  </sheetData>
  <mergeCells count="19">
    <mergeCell ref="D31:D32"/>
    <mergeCell ref="D33:D34"/>
    <mergeCell ref="D35:D36"/>
    <mergeCell ref="D63:D66"/>
    <mergeCell ref="D72:D75"/>
    <mergeCell ref="D58:D59"/>
    <mergeCell ref="D5:D6"/>
    <mergeCell ref="D7:D8"/>
    <mergeCell ref="D9:D10"/>
    <mergeCell ref="D11:D12"/>
    <mergeCell ref="D13:D14"/>
    <mergeCell ref="D25:D26"/>
    <mergeCell ref="D27:D28"/>
    <mergeCell ref="D29:D30"/>
    <mergeCell ref="D15:D16"/>
    <mergeCell ref="D17:D18"/>
    <mergeCell ref="D19:D20"/>
    <mergeCell ref="D21:D22"/>
    <mergeCell ref="D23:D2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A78D9-D3B2-413F-A26B-48BD3A4E8DF1}">
  <dimension ref="A1:K17"/>
  <sheetViews>
    <sheetView workbookViewId="0">
      <selection activeCell="H4" sqref="H4"/>
    </sheetView>
  </sheetViews>
  <sheetFormatPr defaultRowHeight="15" x14ac:dyDescent="0.25"/>
  <cols>
    <col min="1" max="1" width="17" bestFit="1" customWidth="1"/>
    <col min="2" max="2" width="30.5703125" bestFit="1" customWidth="1"/>
    <col min="3" max="3" width="23" bestFit="1" customWidth="1"/>
    <col min="4" max="4" width="12.5703125" bestFit="1" customWidth="1"/>
    <col min="5" max="5" width="63.5703125" bestFit="1" customWidth="1"/>
    <col min="6" max="6" width="4" bestFit="1" customWidth="1"/>
    <col min="7" max="7" width="14.5703125" bestFit="1" customWidth="1"/>
  </cols>
  <sheetData>
    <row r="1" spans="1:11" x14ac:dyDescent="0.25">
      <c r="A1" t="s">
        <v>0</v>
      </c>
      <c r="B1" t="s">
        <v>2</v>
      </c>
      <c r="C1" t="s">
        <v>3</v>
      </c>
      <c r="D1" t="s">
        <v>6</v>
      </c>
      <c r="E1" t="s">
        <v>7</v>
      </c>
      <c r="G1" t="s">
        <v>34</v>
      </c>
      <c r="H1" t="s">
        <v>55</v>
      </c>
      <c r="I1" t="s">
        <v>56</v>
      </c>
      <c r="J1" t="s">
        <v>57</v>
      </c>
      <c r="K1" t="s">
        <v>58</v>
      </c>
    </row>
    <row r="2" spans="1:11" x14ac:dyDescent="0.25">
      <c r="A2">
        <v>0</v>
      </c>
      <c r="B2">
        <v>10000</v>
      </c>
      <c r="C2">
        <f>19600000</f>
        <v>19600000</v>
      </c>
      <c r="D2">
        <v>1</v>
      </c>
      <c r="E2" s="1" t="s">
        <v>23</v>
      </c>
      <c r="F2">
        <v>0</v>
      </c>
      <c r="G2" t="s">
        <v>35</v>
      </c>
      <c r="H2">
        <v>0</v>
      </c>
      <c r="I2">
        <v>0</v>
      </c>
      <c r="J2">
        <v>0</v>
      </c>
      <c r="K2">
        <v>0</v>
      </c>
    </row>
    <row r="3" spans="1:11" x14ac:dyDescent="0.25">
      <c r="A3">
        <v>1</v>
      </c>
      <c r="B3">
        <v>25000</v>
      </c>
      <c r="C3">
        <f>28900000</f>
        <v>28900000</v>
      </c>
      <c r="D3">
        <v>2</v>
      </c>
      <c r="E3" s="1" t="s">
        <v>8</v>
      </c>
      <c r="F3">
        <v>1</v>
      </c>
      <c r="G3" t="s">
        <v>36</v>
      </c>
      <c r="H3">
        <v>7</v>
      </c>
      <c r="I3">
        <v>15</v>
      </c>
      <c r="J3">
        <v>11</v>
      </c>
      <c r="K3">
        <v>15</v>
      </c>
    </row>
    <row r="4" spans="1:11" x14ac:dyDescent="0.25">
      <c r="D4">
        <v>4</v>
      </c>
      <c r="E4" t="s">
        <v>9</v>
      </c>
      <c r="F4">
        <v>2</v>
      </c>
    </row>
    <row r="5" spans="1:11" x14ac:dyDescent="0.25">
      <c r="E5" t="s">
        <v>10</v>
      </c>
      <c r="F5">
        <v>3</v>
      </c>
    </row>
    <row r="6" spans="1:11" x14ac:dyDescent="0.25">
      <c r="E6" t="s">
        <v>11</v>
      </c>
      <c r="F6">
        <v>4</v>
      </c>
    </row>
    <row r="7" spans="1:11" x14ac:dyDescent="0.25">
      <c r="E7" t="s">
        <v>12</v>
      </c>
      <c r="F7">
        <v>5</v>
      </c>
    </row>
    <row r="8" spans="1:11" x14ac:dyDescent="0.25">
      <c r="E8" t="s">
        <v>13</v>
      </c>
      <c r="F8">
        <v>6</v>
      </c>
    </row>
    <row r="9" spans="1:11" x14ac:dyDescent="0.25">
      <c r="E9" t="s">
        <v>14</v>
      </c>
      <c r="F9">
        <v>7</v>
      </c>
    </row>
    <row r="10" spans="1:11" x14ac:dyDescent="0.25">
      <c r="E10" t="s">
        <v>15</v>
      </c>
      <c r="F10">
        <v>8</v>
      </c>
    </row>
    <row r="11" spans="1:11" x14ac:dyDescent="0.25">
      <c r="E11" t="s">
        <v>16</v>
      </c>
      <c r="F11">
        <v>9</v>
      </c>
    </row>
    <row r="12" spans="1:11" x14ac:dyDescent="0.25">
      <c r="E12" t="s">
        <v>17</v>
      </c>
      <c r="F12">
        <v>10</v>
      </c>
    </row>
    <row r="13" spans="1:11" x14ac:dyDescent="0.25">
      <c r="E13" t="s">
        <v>18</v>
      </c>
      <c r="F13">
        <v>11</v>
      </c>
    </row>
    <row r="14" spans="1:11" x14ac:dyDescent="0.25">
      <c r="E14" t="s">
        <v>19</v>
      </c>
      <c r="F14">
        <v>12</v>
      </c>
    </row>
    <row r="15" spans="1:11" x14ac:dyDescent="0.25">
      <c r="E15" t="s">
        <v>20</v>
      </c>
      <c r="F15">
        <v>13</v>
      </c>
    </row>
    <row r="16" spans="1:11" x14ac:dyDescent="0.25">
      <c r="E16" t="s">
        <v>21</v>
      </c>
      <c r="F16">
        <v>14</v>
      </c>
    </row>
    <row r="17" spans="5:6" x14ac:dyDescent="0.25">
      <c r="E17" t="s">
        <v>22</v>
      </c>
      <c r="F17">
        <v>128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810</vt:lpstr>
      <vt:lpstr>EEPROM_810</vt:lpstr>
      <vt:lpstr>DataValidation</vt:lpstr>
    </vt:vector>
  </TitlesOfParts>
  <Company>Texas Instruments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Ganesan, Aravind</dc:creator>
  <cp:lastModifiedBy>Ganesan, Aravind</cp:lastModifiedBy>
  <dcterms:created xsi:type="dcterms:W3CDTF">2022-06-28T04:54:17Z</dcterms:created>
  <dcterms:modified xsi:type="dcterms:W3CDTF">2023-05-11T08:52:23Z</dcterms:modified>
</cp:coreProperties>
</file>