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68" yWindow="1236" windowWidth="23256" windowHeight="6312" tabRatio="788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state="hidden" r:id="rId6"/>
    <sheet name="Sheet1" sheetId="8" state="hidden" r:id="rId7"/>
  </sheet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List'!$A$1:$L$32</definedName>
    <definedName name="Vendor">#REF!</definedName>
    <definedName name="Vendors">#REF!</definedName>
  </definedNames>
  <calcPr calcId="145621"/>
  <pivotCaches>
    <pivotCache cacheId="17" r:id="rId8"/>
  </pivotCaches>
</workbook>
</file>

<file path=xl/calcChain.xml><?xml version="1.0" encoding="utf-8"?>
<calcChain xmlns="http://schemas.openxmlformats.org/spreadsheetml/2006/main"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C2" i="6"/>
  <c r="H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<sst xmlns="http://schemas.openxmlformats.org/spreadsheetml/2006/main" count="600" uniqueCount="313">
  <si>
    <t>Description</t>
  </si>
  <si>
    <t>Texas Instruments</t>
  </si>
  <si>
    <t>Manufacturer</t>
  </si>
  <si>
    <t>Quantity</t>
  </si>
  <si>
    <t>Designator</t>
  </si>
  <si>
    <t>Kit List For</t>
  </si>
  <si>
    <t>Print on Demand</t>
  </si>
  <si>
    <t>Date</t>
  </si>
  <si>
    <t>Author</t>
  </si>
  <si>
    <t>Comments</t>
  </si>
  <si>
    <t>Part Number</t>
  </si>
  <si>
    <t>PCB1</t>
  </si>
  <si>
    <t>Kit Revision</t>
  </si>
  <si>
    <t>LBL1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</si>
  <si>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</si>
  <si>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</si>
  <si>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</si>
  <si>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</si>
  <si>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</si>
  <si>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</si>
  <si>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</si>
  <si>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</si>
  <si>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</si>
  <si>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</si>
  <si>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</si>
  <si>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</si>
  <si>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</si>
  <si>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</si>
  <si>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</si>
  <si>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</si>
  <si>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</si>
  <si>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</si>
  <si>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</si>
  <si>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</si>
  <si>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</si>
  <si>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</si>
  <si>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</si>
  <si>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</si>
  <si>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</si>
  <si>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</si>
  <si>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</si>
  <si>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</si>
  <si>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</si>
  <si>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</si>
  <si>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</si>
  <si>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</si>
  <si>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</si>
  <si>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</si>
  <si>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</si>
  <si>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</si>
  <si>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</si>
  <si>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</si>
  <si>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</si>
  <si>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</si>
  <si>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</si>
  <si>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</si>
  <si>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</si>
  <si>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</si>
  <si>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</si>
  <si>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</si>
  <si>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</si>
  <si>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</si>
  <si>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</si>
  <si>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</si>
  <si>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</si>
  <si>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</si>
  <si>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</si>
  <si>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</si>
  <si>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</si>
  <si>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</si>
  <si>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</si>
  <si>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</si>
  <si>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</si>
  <si>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</si>
  <si>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</si>
  <si>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</si>
  <si>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</si>
  <si>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</si>
  <si>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</si>
  <si>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</si>
  <si>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</si>
  <si>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</si>
  <si>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</si>
  <si>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</si>
  <si>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</si>
  <si>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</si>
  <si>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</si>
  <si>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</si>
  <si>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</si>
  <si>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</si>
  <si>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</si>
  <si>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</si>
  <si>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</si>
  <si>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</si>
  <si>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</si>
  <si>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</si>
  <si>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</si>
  <si>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</si>
  <si>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</si>
  <si>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</si>
  <si>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</si>
  <si>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Leaman</t>
  </si>
  <si>
    <t>Description (reference)</t>
  </si>
  <si>
    <t>Edge/CDDS#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</si>
  <si>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</si>
  <si>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</si>
  <si>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</si>
  <si>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</si>
  <si>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</si>
  <si>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>Texas Instruments Hardware Kitting List</t>
  </si>
  <si>
    <t>TIFM004</t>
  </si>
  <si>
    <t>TIBX001</t>
  </si>
  <si>
    <t>Foam</t>
  </si>
  <si>
    <t>2 per box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</si>
  <si>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</si>
  <si>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</si>
  <si>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</si>
  <si>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</si>
  <si>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</si>
  <si>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</si>
  <si>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</si>
  <si>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</si>
  <si>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</si>
  <si>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</si>
  <si>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</si>
  <si>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</si>
  <si>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</si>
  <si>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</si>
  <si>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</si>
  <si>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</si>
  <si>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</si>
  <si>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</si>
  <si>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</si>
  <si>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</si>
  <si>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</si>
  <si>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</si>
  <si>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</si>
  <si>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</si>
  <si>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</si>
  <si>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</si>
  <si>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TIFM002</t>
  </si>
  <si>
    <t>TIFM003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</si>
  <si>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</si>
  <si>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</si>
  <si>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</si>
  <si>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</si>
  <si>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</si>
  <si>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</si>
  <si>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</si>
  <si>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</si>
  <si>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</si>
  <si>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</si>
  <si>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</si>
  <si>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</si>
  <si>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</si>
  <si>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</si>
  <si>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</si>
  <si>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</si>
  <si>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</si>
  <si>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</si>
  <si>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</si>
  <si>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</si>
  <si>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</si>
  <si>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</si>
  <si>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</si>
  <si>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</si>
  <si>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</si>
  <si>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</si>
  <si>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</si>
  <si>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</si>
  <si>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</si>
  <si>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</si>
  <si>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</si>
  <si>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</si>
  <si>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</si>
  <si>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</si>
  <si>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</si>
  <si>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</si>
  <si>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</si>
  <si>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</si>
  <si>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</si>
  <si>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</si>
  <si>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</si>
  <si>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</si>
  <si>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</si>
  <si>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</si>
  <si>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</si>
  <si>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</si>
  <si>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</si>
  <si>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</si>
  <si>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</si>
  <si>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</si>
  <si>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</si>
  <si>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</si>
  <si>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</si>
  <si>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</si>
  <si>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</si>
  <si>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</si>
  <si>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</si>
  <si>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</si>
  <si>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</si>
  <si>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</si>
  <si>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</si>
  <si>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</si>
  <si>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</si>
  <si>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</si>
  <si>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</si>
  <si>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</si>
  <si>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</si>
  <si>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</si>
  <si>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</si>
  <si>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</si>
  <si>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</si>
  <si>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E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</si>
  <si>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</si>
  <si>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</si>
  <si>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</si>
  <si>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</si>
  <si>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</si>
  <si>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</si>
  <si>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</si>
  <si>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</si>
  <si>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</si>
  <si>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</si>
  <si>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</si>
  <si>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</si>
  <si>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</si>
  <si>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</si>
  <si>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</si>
  <si>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</si>
  <si>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</si>
  <si>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</si>
  <si>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</si>
  <si>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</si>
  <si>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</si>
  <si>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</si>
  <si>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</si>
  <si>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</si>
  <si>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</si>
  <si>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</si>
  <si>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</si>
  <si>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</si>
  <si>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</si>
  <si>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</si>
  <si>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</si>
  <si>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</si>
  <si>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</si>
  <si>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</si>
  <si>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</si>
  <si>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</si>
  <si>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</si>
  <si>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</si>
  <si>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</si>
  <si>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</si>
  <si>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</si>
  <si>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</si>
  <si>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</si>
  <si>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</si>
  <si>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</si>
  <si>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</si>
  <si>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</si>
  <si>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</si>
  <si>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</si>
  <si>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</si>
  <si>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</si>
  <si>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</si>
  <si>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</si>
  <si>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TIBX018</t>
  </si>
  <si>
    <t>TIFM009</t>
  </si>
  <si>
    <t>S-16545</t>
  </si>
  <si>
    <t>MFG Part
Number</t>
  </si>
  <si>
    <t>XLLP-2C</t>
  </si>
  <si>
    <t>XSLP-2C</t>
  </si>
  <si>
    <t>S-11226</t>
  </si>
  <si>
    <t>S-5483</t>
  </si>
  <si>
    <t>TIBX019</t>
  </si>
  <si>
    <t>S-15095</t>
  </si>
  <si>
    <t>XCOABFOAM</t>
  </si>
  <si>
    <t>XEVMSMALLFOAM</t>
  </si>
  <si>
    <t>XEVMLARGEFOAM</t>
  </si>
  <si>
    <t>XSLPTFOAM</t>
  </si>
  <si>
    <t>TBD</t>
  </si>
  <si>
    <t>XF1/8X12X550A/S</t>
  </si>
  <si>
    <t>XF20X11X3A/S</t>
  </si>
  <si>
    <t>TIBX001/TIBX006
TIBX019</t>
  </si>
  <si>
    <t>S-976 or BSM842</t>
  </si>
  <si>
    <t>TIBX020</t>
  </si>
  <si>
    <t>TIBX021</t>
  </si>
  <si>
    <t xml:space="preserve">55.LL401G001 </t>
  </si>
  <si>
    <t>YOI</t>
  </si>
  <si>
    <t>DLP034</t>
  </si>
  <si>
    <t>TIFM010</t>
  </si>
  <si>
    <t>56.LL401G001</t>
  </si>
  <si>
    <t>TIFM011</t>
  </si>
  <si>
    <t>56.LL402G001</t>
  </si>
  <si>
    <t>Top</t>
  </si>
  <si>
    <t>Bottom</t>
  </si>
  <si>
    <t>OUTIG20A-BOX</t>
  </si>
  <si>
    <t>DLP029</t>
  </si>
  <si>
    <t>Sekonix</t>
  </si>
  <si>
    <t>OUTIG20A-FOAM</t>
  </si>
  <si>
    <t>TIFM012</t>
  </si>
  <si>
    <t>DLP29</t>
  </si>
  <si>
    <t>N/A</t>
  </si>
  <si>
    <t>Foam, Antistatic, Convoluted</t>
  </si>
  <si>
    <t>Literature, EVM Disclaimer Read Me - Goes in All Analog kits</t>
  </si>
  <si>
    <t>SZZC019</t>
  </si>
  <si>
    <t>LABEL EVM Box Label for Analog, Small 4x5</t>
  </si>
  <si>
    <t>SLLF003</t>
  </si>
  <si>
    <t>Nelcriz Laganas</t>
  </si>
  <si>
    <t>HD3SS6126EVM</t>
  </si>
  <si>
    <t>HD3SS6126EVM; CIRCUIT BOARD; CDDS 6573399</t>
  </si>
  <si>
    <t>HD3SS6126EVM-CB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</si>
</sst>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;@"/>
    <numFmt numFmtId="165" formatCode="m/d/yyyy;@"/>
  </numFmts>
  <fonts count="3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1F497D"/>
      <name val="Times New Roman"/>
      <family val="1"/>
    </font>
    <font>
      <sz val="10"/>
      <name val="Times New Roman"/>
      <family val="1"/>
    </font>
    <font>
      <sz val="10"/>
      <color rgb="FF002060"/>
      <name val="Times New Roman"/>
      <family val="1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4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</cellStyleXfs>
  <cellXfs count="151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1" xfId="0" applyFont="1" applyFill="1" applyBorder="1"/>
    <xf numFmtId="0" fontId="0" fillId="0" borderId="18" xfId="0" applyBorder="1"/>
    <xf numFmtId="0" fontId="25" fillId="35" borderId="0" xfId="43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6" fillId="2" borderId="1" xfId="1" quotePrefix="1" applyFont="1" applyFill="1" applyBorder="1" applyAlignment="1">
      <alignment horizontal="center" vertical="top"/>
    </xf>
    <xf numFmtId="0" fontId="26" fillId="2" borderId="1" xfId="1" quotePrefix="1" applyFont="1" applyFill="1" applyBorder="1" applyAlignment="1">
      <alignment horizontal="center" vertical="top" wrapText="1"/>
    </xf>
    <xf numFmtId="0" fontId="26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6" fillId="2" borderId="19" xfId="1" quotePrefix="1" applyFont="1" applyFill="1" applyBorder="1" applyAlignment="1">
      <alignment horizontal="center" vertical="top"/>
    </xf>
    <xf numFmtId="0" fontId="3" fillId="0" borderId="19" xfId="0" applyFont="1" applyBorder="1"/>
    <xf numFmtId="0" fontId="26" fillId="37" borderId="20" xfId="1" quotePrefix="1" applyFont="1" applyFill="1" applyBorder="1" applyAlignment="1">
      <alignment horizontal="center" vertical="top"/>
    </xf>
    <xf numFmtId="0" fontId="3" fillId="0" borderId="21" xfId="0" applyFont="1" applyBorder="1"/>
    <xf numFmtId="0" fontId="3" fillId="0" borderId="22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16" xfId="0" applyFont="1" applyBorder="1"/>
    <xf numFmtId="0" fontId="0" fillId="0" borderId="16" xfId="0" applyFont="1" applyBorder="1" applyAlignment="1">
      <alignment horizontal="center"/>
    </xf>
    <xf numFmtId="0" fontId="27" fillId="2" borderId="3" xfId="1" quotePrefix="1" applyFont="1" applyFill="1" applyBorder="1" applyAlignment="1">
      <alignment horizontal="center" vertical="top"/>
    </xf>
    <xf numFmtId="0" fontId="27" fillId="2" borderId="4" xfId="1" quotePrefix="1" applyFont="1" applyFill="1" applyBorder="1" applyAlignment="1">
      <alignment horizontal="center" vertical="top"/>
    </xf>
    <xf numFmtId="0" fontId="27" fillId="2" borderId="4" xfId="1" quotePrefix="1" applyFont="1" applyFill="1" applyBorder="1" applyAlignment="1">
      <alignment horizontal="center" vertical="top" wrapText="1"/>
    </xf>
    <xf numFmtId="0" fontId="27" fillId="2" borderId="6" xfId="1" applyFont="1" applyFill="1" applyBorder="1" applyAlignment="1">
      <alignment horizontal="center" vertical="top"/>
    </xf>
    <xf numFmtId="0" fontId="27" fillId="2" borderId="23" xfId="1" quotePrefix="1" applyFont="1" applyFill="1" applyBorder="1" applyAlignment="1">
      <alignment horizontal="center" vertical="top"/>
    </xf>
    <xf numFmtId="0" fontId="0" fillId="0" borderId="24" xfId="0" applyBorder="1"/>
    <xf numFmtId="0" fontId="3" fillId="0" borderId="16" xfId="0" applyFont="1" applyBorder="1"/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 applyAlignment="1">
      <alignment horizontal="center"/>
    </xf>
    <xf numFmtId="0" fontId="22" fillId="0" borderId="1" xfId="0" applyFont="1" applyBorder="1" applyAlignment="1">
      <alignment wrapText="1"/>
    </xf>
    <xf numFmtId="0" fontId="22" fillId="0" borderId="1" xfId="0" applyFont="1" applyBorder="1" applyAlignment="1">
      <alignment vertical="center"/>
    </xf>
    <xf numFmtId="0" fontId="4" fillId="0" borderId="0" xfId="1" quotePrefix="1" applyFont="1" applyAlignment="1">
      <alignment horizontal="left" vertical="top"/>
    </xf>
    <xf numFmtId="0" fontId="28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29" fillId="0" borderId="25" xfId="0" applyFont="1" applyBorder="1" applyAlignment="1">
      <alignment vertical="center"/>
    </xf>
    <xf numFmtId="0" fontId="30" fillId="0" borderId="26" xfId="0" applyFont="1" applyBorder="1" applyAlignment="1">
      <alignment horizontal="center" vertical="center"/>
    </xf>
    <xf numFmtId="0" fontId="30" fillId="0" borderId="26" xfId="0" applyFont="1" applyBorder="1" applyAlignment="1">
      <alignment vertical="center"/>
    </xf>
    <xf numFmtId="0" fontId="30" fillId="0" borderId="26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1" fillId="0" borderId="0" xfId="0" applyFont="1" applyFill="1"/>
    <xf numFmtId="0" fontId="0" fillId="37" borderId="1" xfId="0" applyFill="1" applyBorder="1"/>
    <xf numFmtId="0" fontId="0" fillId="37" borderId="16" xfId="0" applyFill="1" applyBorder="1"/>
    <xf numFmtId="0" fontId="4" fillId="37" borderId="0" xfId="1" quotePrefix="1" applyFont="1" applyFill="1" applyAlignment="1">
      <alignment horizontal="center" vertical="top"/>
    </xf>
    <xf numFmtId="0" fontId="0" fillId="37" borderId="16" xfId="0" applyFont="1" applyFill="1" applyBorder="1"/>
    <xf numFmtId="0" fontId="0" fillId="37" borderId="1" xfId="0" applyFont="1" applyFill="1" applyBorder="1"/>
    <xf numFmtId="0" fontId="0" fillId="37" borderId="0" xfId="0" applyFill="1" applyBorder="1" applyAlignment="1">
      <alignment horizontal="left"/>
    </xf>
    <xf numFmtId="0" fontId="0" fillId="37" borderId="0" xfId="0" applyFill="1"/>
    <xf numFmtId="0" fontId="27" fillId="2" borderId="27" xfId="1" quotePrefix="1" applyFont="1" applyFill="1" applyBorder="1" applyAlignment="1">
      <alignment horizontal="center" vertical="top"/>
    </xf>
    <xf numFmtId="0" fontId="27" fillId="2" borderId="28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0" fillId="0" borderId="29" xfId="0" applyFont="1" applyBorder="1" applyAlignment="1">
      <alignment vertical="center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right" vertical="center"/>
    </xf>
    <xf numFmtId="0" fontId="30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2" fillId="0" borderId="1" xfId="0" applyFont="1" applyFill="1" applyBorder="1"/>
    <xf numFmtId="0" fontId="0" fillId="0" borderId="24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" fillId="37" borderId="16" xfId="0" applyFont="1" applyFill="1" applyBorder="1"/>
    <xf numFmtId="0" fontId="33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0" fillId="37" borderId="0" xfId="0" applyFill="1" applyBorder="1" applyAlignment="1">
      <alignment wrapText="1"/>
    </xf>
    <xf numFmtId="0" fontId="0" fillId="37" borderId="2" xfId="0" applyFill="1" applyBorder="1"/>
    <xf numFmtId="0" fontId="0" fillId="0" borderId="30" xfId="0" applyBorder="1" applyAlignment="1">
      <alignment wrapText="1"/>
    </xf>
    <xf numFmtId="0" fontId="23" fillId="37" borderId="1" xfId="0" applyFont="1" applyFill="1" applyBorder="1"/>
    <xf numFmtId="0" fontId="35" fillId="37" borderId="1" xfId="0" applyFont="1" applyFill="1" applyBorder="1" applyAlignment="1">
      <alignment horizontal="right"/>
    </xf>
    <xf numFmtId="0" fontId="0" fillId="37" borderId="1" xfId="0" applyFill="1" applyBorder="1" applyAlignment="1">
      <alignment horizontal="right"/>
    </xf>
    <xf numFmtId="0" fontId="34" fillId="37" borderId="1" xfId="0" applyFont="1" applyFill="1" applyBorder="1" applyAlignment="1">
      <alignment horizontal="right"/>
    </xf>
    <xf numFmtId="0" fontId="36" fillId="37" borderId="1" xfId="0" applyFont="1" applyFill="1" applyBorder="1" applyAlignment="1">
      <alignment horizontal="right"/>
    </xf>
    <xf numFmtId="0" fontId="36" fillId="37" borderId="1" xfId="0" applyFont="1" applyFill="1" applyBorder="1" applyAlignment="1">
      <alignment horizontal="right" vertical="center" wrapText="1"/>
    </xf>
    <xf numFmtId="0" fontId="0" fillId="37" borderId="24" xfId="0" applyFill="1" applyBorder="1"/>
    <xf numFmtId="0" fontId="0" fillId="37" borderId="31" xfId="0" applyFill="1" applyBorder="1"/>
    <xf numFmtId="0" fontId="34" fillId="37" borderId="24" xfId="0" applyFont="1" applyFill="1" applyBorder="1" applyAlignment="1">
      <alignment horizontal="right"/>
    </xf>
    <xf numFmtId="0" fontId="0" fillId="37" borderId="1" xfId="0" applyFill="1" applyBorder="1" applyAlignment="1">
      <alignment wrapText="1"/>
    </xf>
    <xf numFmtId="0" fontId="30" fillId="37" borderId="1" xfId="0" applyFont="1" applyFill="1" applyBorder="1" applyAlignment="1">
      <alignment horizontal="right" vertical="center"/>
    </xf>
    <xf numFmtId="0" fontId="36" fillId="37" borderId="1" xfId="0" applyFont="1" applyFill="1" applyBorder="1"/>
    <xf numFmtId="0" fontId="36" fillId="37" borderId="1" xfId="0" applyFont="1" applyFill="1" applyBorder="1" applyAlignment="1">
      <alignment vertical="center" wrapText="1"/>
    </xf>
    <xf numFmtId="0" fontId="37" fillId="37" borderId="1" xfId="0" applyFont="1" applyFill="1" applyBorder="1"/>
    <xf numFmtId="0" fontId="32" fillId="37" borderId="1" xfId="0" applyFont="1" applyFill="1" applyBorder="1"/>
    <xf numFmtId="0" fontId="0" fillId="0" borderId="1" xfId="0" applyBorder="1" applyAlignment="1">
      <alignment horizontal="right"/>
    </xf>
    <xf numFmtId="0" fontId="23" fillId="0" borderId="1" xfId="0" applyFont="1" applyBorder="1" applyAlignment="1">
      <alignment horizontal="right"/>
    </xf>
    <xf numFmtId="0" fontId="32" fillId="0" borderId="1" xfId="0" applyFont="1" applyBorder="1" applyAlignment="1">
      <alignment horizontal="right"/>
    </xf>
    <xf numFmtId="165" fontId="0" fillId="37" borderId="0" xfId="0" applyNumberFormat="1" applyFill="1" applyAlignment="1">
      <alignment horizontal="center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3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earfield, Jonathan" refreshedDate="43381.596520254629" createdVersion="4" refreshedVersion="4" minRefreshableVersion="3" recordCount="26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1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1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32"/>
  <sheetViews>
    <sheetView tabSelected="1" zoomScale="85" zoomScaleNormal="85" workbookViewId="0">
      <selection activeCell="C3" sqref="C3"/>
    </sheetView>
  </sheetViews>
  <sheetFormatPr defaultRowHeight="14.4" x14ac:dyDescent="0.3"/>
  <cols>
    <col min="1" max="1" width="9.44140625" customWidth="1"/>
    <col min="2" max="2" width="13.6640625" customWidth="1"/>
    <col min="3" max="3" width="60.5546875" customWidth="1"/>
    <col min="4" max="4" width="18" bestFit="1" customWidth="1"/>
    <col min="5" max="5" width="17.44140625" bestFit="1" customWidth="1"/>
    <col min="6" max="6" width="8.88671875" customWidth="1"/>
    <col min="7" max="7" width="8.33203125" style="9" customWidth="1"/>
    <col min="8" max="8" width="8" style="9" customWidth="1"/>
    <col min="9" max="9" width="7.88671875" style="9" customWidth="1"/>
    <col min="10" max="10" width="14.109375" customWidth="1"/>
    <col min="11" max="11" width="10.6640625" style="9" customWidth="1"/>
    <col min="12" max="12" width="13" customWidth="1"/>
    <col min="13" max="13" width="38.44140625" customWidth="1"/>
    <col min="14" max="14" width="36.44140625" customWidth="1"/>
  </cols>
  <sheetData>
    <row r="1" spans="1:13" ht="15.75" x14ac:dyDescent="0.25">
      <c r="C1" s="18" t="s">
        <v>109</v>
      </c>
    </row>
    <row r="2" spans="1:13" ht="15" x14ac:dyDescent="0.25">
      <c r="A2" s="54"/>
      <c r="B2" s="73" t="s">
        <v>8</v>
      </c>
      <c r="C2" s="102" t="s">
        <v>309</v>
      </c>
      <c r="D2" s="73" t="s">
        <v>7</v>
      </c>
      <c r="E2" s="150">
        <v>44126</v>
      </c>
      <c r="F2" s="54"/>
      <c r="G2" s="54"/>
      <c r="H2" s="54"/>
      <c r="I2" s="54"/>
      <c r="J2" s="54"/>
      <c r="K2" s="54"/>
      <c r="L2" s="54"/>
      <c r="M2" s="54"/>
    </row>
    <row r="3" spans="1:13" s="1" customFormat="1" ht="15" x14ac:dyDescent="0.25">
      <c r="A3" s="55"/>
      <c r="B3" s="73" t="s">
        <v>103</v>
      </c>
      <c r="C3" s="101">
        <v>6573399</v>
      </c>
      <c r="D3" s="74" t="s">
        <v>12</v>
      </c>
      <c r="E3" s="75" t="s">
        <v>213</v>
      </c>
      <c r="F3" s="55"/>
      <c r="G3" s="55"/>
      <c r="H3" s="55"/>
      <c r="I3" s="55"/>
      <c r="J3" s="55"/>
      <c r="K3" s="55"/>
      <c r="L3" s="55"/>
      <c r="M3" s="55"/>
    </row>
    <row r="4" spans="1:13" ht="15.75" x14ac:dyDescent="0.25">
      <c r="A4" s="54"/>
      <c r="B4" s="78" t="s">
        <v>5</v>
      </c>
      <c r="C4" s="98" t="s">
        <v>310</v>
      </c>
      <c r="D4" s="54"/>
      <c r="E4" s="54"/>
      <c r="F4" s="54"/>
      <c r="G4" s="54"/>
      <c r="H4" s="54"/>
      <c r="I4" s="54"/>
      <c r="J4" s="54"/>
      <c r="K4" s="54"/>
      <c r="L4" s="54"/>
      <c r="M4" s="54"/>
    </row>
    <row r="5" spans="1:13" ht="15.75" thickBot="1" x14ac:dyDescent="0.3">
      <c r="A5" s="54"/>
      <c r="B5" s="54"/>
      <c r="C5" s="54"/>
      <c r="D5" s="54"/>
      <c r="E5" s="54"/>
      <c r="F5" s="128" t="s">
        <v>256</v>
      </c>
      <c r="G5" s="128" t="s">
        <v>257</v>
      </c>
      <c r="H5" s="128" t="s">
        <v>257</v>
      </c>
      <c r="I5" s="128" t="s">
        <v>257</v>
      </c>
      <c r="J5" s="54"/>
      <c r="K5" s="54"/>
      <c r="L5" s="54"/>
      <c r="M5" s="54"/>
    </row>
    <row r="6" spans="1:13" ht="15.75" thickBot="1" x14ac:dyDescent="0.3">
      <c r="A6" s="66" t="s">
        <v>4</v>
      </c>
      <c r="B6" s="67" t="s">
        <v>3</v>
      </c>
      <c r="C6" s="68" t="s">
        <v>0</v>
      </c>
      <c r="D6" s="68" t="s">
        <v>10</v>
      </c>
      <c r="E6" s="67" t="s">
        <v>2</v>
      </c>
      <c r="F6" s="68" t="s">
        <v>258</v>
      </c>
      <c r="G6" s="68" t="s">
        <v>259</v>
      </c>
      <c r="H6" s="68" t="s">
        <v>260</v>
      </c>
      <c r="I6" s="68" t="s">
        <v>261</v>
      </c>
      <c r="J6" s="67" t="s">
        <v>99</v>
      </c>
      <c r="K6" s="70" t="s">
        <v>104</v>
      </c>
      <c r="L6" s="69" t="s">
        <v>9</v>
      </c>
      <c r="M6" s="54"/>
    </row>
    <row r="7" spans="1:13" x14ac:dyDescent="0.3">
      <c r="A7" s="72" t="s">
        <v>11</v>
      </c>
      <c r="B7" s="65">
        <v>1</v>
      </c>
      <c r="C7" s="99" t="s">
        <v>311</v>
      </c>
      <c r="D7" s="125" t="s">
        <v>312</v>
      </c>
      <c r="E7" s="64" t="s">
        <v>1</v>
      </c>
      <c r="F7" s="97">
        <v>19.059999999999999</v>
      </c>
      <c r="G7" s="97">
        <v>5.8</v>
      </c>
      <c r="H7" s="97">
        <v>5.8</v>
      </c>
      <c r="I7" s="97">
        <v>1</v>
      </c>
      <c r="J7" s="61" t="s">
        <v>191</v>
      </c>
      <c r="K7" s="61" t="s">
        <v>200</v>
      </c>
      <c r="L7" s="61"/>
      <c r="M7" s="54"/>
    </row>
    <row r="8" spans="1:13" s="9" customFormat="1" ht="15" x14ac:dyDescent="0.25">
      <c r="A8" s="72"/>
      <c r="B8" s="65"/>
      <c r="C8" s="64"/>
      <c r="D8" s="64"/>
      <c r="E8" s="64"/>
      <c r="F8" s="61"/>
      <c r="G8" s="61"/>
      <c r="H8" s="61"/>
      <c r="I8" s="61"/>
      <c r="J8" s="61"/>
      <c r="K8" s="61"/>
      <c r="L8" s="61"/>
      <c r="M8" s="54"/>
    </row>
    <row r="9" spans="1:13" s="9" customFormat="1" ht="15" x14ac:dyDescent="0.25">
      <c r="A9" s="72"/>
      <c r="B9" s="65"/>
      <c r="C9" s="64"/>
      <c r="D9" s="64"/>
      <c r="E9" s="64"/>
      <c r="F9" s="61"/>
      <c r="G9" s="61"/>
      <c r="H9" s="61"/>
      <c r="I9" s="61"/>
      <c r="J9" s="61"/>
      <c r="K9" s="61"/>
      <c r="L9" s="61"/>
      <c r="M9" s="54"/>
    </row>
    <row r="10" spans="1:13" x14ac:dyDescent="0.3">
      <c r="A10" s="60" t="s">
        <v>156</v>
      </c>
      <c r="B10" s="58">
        <v>1</v>
      </c>
      <c r="C10" s="59" t="s">
        <v>122</v>
      </c>
      <c r="D10" s="100" t="s">
        <v>135</v>
      </c>
      <c r="E10" s="57" t="s">
        <v>101</v>
      </c>
      <c r="F10" s="96">
        <v>57</v>
      </c>
      <c r="G10" s="96">
        <v>14.6</v>
      </c>
      <c r="H10" s="96">
        <v>11.4</v>
      </c>
      <c r="I10" s="96">
        <v>5.0999999999999996</v>
      </c>
      <c r="J10" s="77" t="s">
        <v>158</v>
      </c>
      <c r="K10" s="56" t="s">
        <v>34</v>
      </c>
      <c r="L10" s="56" t="s">
        <v>132</v>
      </c>
      <c r="M10" s="54"/>
    </row>
    <row r="11" spans="1:13" x14ac:dyDescent="0.3">
      <c r="A11" s="60" t="s">
        <v>157</v>
      </c>
      <c r="B11" s="58">
        <v>1</v>
      </c>
      <c r="C11" s="59" t="s">
        <v>304</v>
      </c>
      <c r="D11" s="100" t="s">
        <v>139</v>
      </c>
      <c r="E11" s="57" t="s">
        <v>101</v>
      </c>
      <c r="F11" s="96">
        <v>32</v>
      </c>
      <c r="G11" s="96">
        <v>23.5</v>
      </c>
      <c r="H11" s="96">
        <v>17.8</v>
      </c>
      <c r="I11" s="96">
        <v>2.5</v>
      </c>
      <c r="J11" s="76" t="s">
        <v>194</v>
      </c>
      <c r="K11" s="56" t="s">
        <v>112</v>
      </c>
      <c r="L11" s="76" t="s">
        <v>113</v>
      </c>
      <c r="M11" s="54"/>
    </row>
    <row r="12" spans="1:13" s="9" customFormat="1" x14ac:dyDescent="0.3">
      <c r="A12" s="60"/>
      <c r="B12" s="58"/>
      <c r="C12" s="59"/>
      <c r="D12" s="57"/>
      <c r="E12" s="57"/>
      <c r="F12" s="56"/>
      <c r="G12" s="56"/>
      <c r="H12" s="56"/>
      <c r="I12" s="56"/>
      <c r="J12" s="56"/>
      <c r="K12" s="56"/>
      <c r="L12" s="56"/>
      <c r="M12" s="54"/>
    </row>
    <row r="13" spans="1:13" s="9" customFormat="1" x14ac:dyDescent="0.3">
      <c r="A13" s="60"/>
      <c r="B13" s="58"/>
      <c r="C13" s="59"/>
      <c r="D13" s="57"/>
      <c r="E13" s="57"/>
      <c r="F13" s="56"/>
      <c r="G13" s="56"/>
      <c r="H13" s="56"/>
      <c r="I13" s="56"/>
      <c r="J13" s="56"/>
      <c r="K13" s="56"/>
      <c r="L13" s="56"/>
      <c r="M13" s="54"/>
    </row>
    <row r="14" spans="1:13" ht="15" x14ac:dyDescent="0.25">
      <c r="A14" s="60" t="s">
        <v>13</v>
      </c>
      <c r="B14" s="58">
        <v>1</v>
      </c>
      <c r="C14" s="57" t="s">
        <v>307</v>
      </c>
      <c r="D14" s="57" t="s">
        <v>308</v>
      </c>
      <c r="E14" s="57" t="s">
        <v>6</v>
      </c>
      <c r="F14" s="56">
        <v>2</v>
      </c>
      <c r="G14" s="56">
        <v>10.199999999999999</v>
      </c>
      <c r="H14" s="56">
        <v>12.7</v>
      </c>
      <c r="I14" s="56"/>
      <c r="J14" s="56" t="s">
        <v>159</v>
      </c>
      <c r="K14" s="56" t="s">
        <v>159</v>
      </c>
      <c r="L14" s="56"/>
      <c r="M14" s="54"/>
    </row>
    <row r="15" spans="1:13" x14ac:dyDescent="0.3">
      <c r="A15" s="60" t="s">
        <v>14</v>
      </c>
      <c r="B15" s="58">
        <v>1</v>
      </c>
      <c r="C15" s="57" t="s">
        <v>305</v>
      </c>
      <c r="D15" s="57" t="s">
        <v>306</v>
      </c>
      <c r="E15" s="57" t="s">
        <v>6</v>
      </c>
      <c r="F15" s="56">
        <v>7</v>
      </c>
      <c r="G15" s="56">
        <v>8.5</v>
      </c>
      <c r="H15" s="56">
        <v>11</v>
      </c>
      <c r="I15" s="71"/>
      <c r="J15" s="56" t="s">
        <v>159</v>
      </c>
      <c r="K15" s="56" t="s">
        <v>159</v>
      </c>
      <c r="L15" s="71"/>
      <c r="M15" s="54"/>
    </row>
    <row r="16" spans="1:13" x14ac:dyDescent="0.3">
      <c r="A16" s="19"/>
      <c r="B16" s="17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"/>
    </row>
    <row r="17" spans="1:13" s="38" customFormat="1" ht="15" x14ac:dyDescent="0.25">
      <c r="A17" s="19"/>
      <c r="B17" s="17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21"/>
    </row>
    <row r="18" spans="1:13" s="38" customFormat="1" x14ac:dyDescent="0.3">
      <c r="A18" s="19"/>
      <c r="B18" s="17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21"/>
    </row>
    <row r="19" spans="1:13" s="38" customFormat="1" x14ac:dyDescent="0.3">
      <c r="A19" s="19"/>
      <c r="B19" s="17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21"/>
    </row>
    <row r="20" spans="1:13" s="38" customFormat="1" x14ac:dyDescent="0.3">
      <c r="A20" s="19"/>
      <c r="B20" s="17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21"/>
    </row>
    <row r="21" spans="1:13" s="38" customFormat="1" x14ac:dyDescent="0.3">
      <c r="A21" s="19"/>
      <c r="B21" s="17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21"/>
    </row>
    <row r="22" spans="1:13" s="38" customFormat="1" x14ac:dyDescent="0.3">
      <c r="A22" s="19"/>
      <c r="B22" s="17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21"/>
    </row>
    <row r="23" spans="1:13" s="38" customFormat="1" x14ac:dyDescent="0.3">
      <c r="A23" s="19"/>
      <c r="B23" s="17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21"/>
    </row>
    <row r="24" spans="1:13" s="38" customFormat="1" x14ac:dyDescent="0.3">
      <c r="A24" s="19"/>
      <c r="B24" s="17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21"/>
    </row>
    <row r="25" spans="1:13" s="38" customFormat="1" x14ac:dyDescent="0.3">
      <c r="A25" s="19"/>
      <c r="B25" s="17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21"/>
    </row>
    <row r="26" spans="1:13" s="38" customFormat="1" x14ac:dyDescent="0.3">
      <c r="A26" s="19"/>
      <c r="B26" s="17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21"/>
    </row>
    <row r="27" spans="1:13" s="38" customFormat="1" x14ac:dyDescent="0.3">
      <c r="A27" s="19"/>
      <c r="B27" s="17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21"/>
    </row>
    <row r="28" spans="1:13" s="38" customFormat="1" x14ac:dyDescent="0.3">
      <c r="A28" s="19"/>
      <c r="B28" s="17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21"/>
    </row>
    <row r="29" spans="1:13" s="38" customFormat="1" x14ac:dyDescent="0.3">
      <c r="A29" s="19"/>
      <c r="B29" s="17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21"/>
    </row>
    <row r="30" spans="1:13" s="38" customFormat="1" x14ac:dyDescent="0.3">
      <c r="A30" s="19"/>
      <c r="B30" s="17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21"/>
    </row>
    <row r="31" spans="1:13" s="38" customFormat="1" x14ac:dyDescent="0.3">
      <c r="A31" s="19"/>
      <c r="B31" s="17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21"/>
    </row>
    <row r="32" spans="1:13" s="38" customFormat="1" x14ac:dyDescent="0.3">
      <c r="E32" s="21"/>
      <c r="F32" s="21"/>
      <c r="G32" s="21"/>
      <c r="H32" s="21"/>
      <c r="I32" s="21"/>
      <c r="J32" s="21"/>
      <c r="K32" s="21"/>
      <c r="L32" s="21"/>
      <c r="M32" s="21"/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pane ySplit="1" topLeftCell="A2" activePane="bottomLeft" state="frozen"/>
      <selection pane="bottomLeft" activeCell="C27" sqref="C27"/>
    </sheetView>
  </sheetViews>
  <sheetFormatPr defaultRowHeight="14.4" x14ac:dyDescent="0.3"/>
  <cols>
    <col min="1" max="1" width="19.5546875" customWidth="1"/>
    <col min="2" max="3" width="26.44140625" style="3" customWidth="1"/>
    <col min="4" max="4" width="49.88671875" customWidth="1"/>
  </cols>
  <sheetData>
    <row r="1" spans="1:8" ht="15" x14ac:dyDescent="0.25">
      <c r="A1" s="19" t="s">
        <v>46</v>
      </c>
      <c r="B1" s="37" t="s">
        <v>15</v>
      </c>
      <c r="C1" s="37" t="s">
        <v>99</v>
      </c>
      <c r="D1" s="36" t="s">
        <v>9</v>
      </c>
    </row>
    <row r="2" spans="1:8" ht="15" x14ac:dyDescent="0.25">
      <c r="A2" s="39" t="s">
        <v>60</v>
      </c>
      <c r="B2" s="25" t="s">
        <v>26</v>
      </c>
      <c r="C2" s="25" t="s">
        <v>191</v>
      </c>
      <c r="D2" s="39"/>
    </row>
    <row r="3" spans="1:8" s="9" customFormat="1" ht="15" x14ac:dyDescent="0.25">
      <c r="A3" s="39" t="s">
        <v>84</v>
      </c>
      <c r="B3" s="25" t="s">
        <v>199</v>
      </c>
      <c r="C3" s="25" t="s">
        <v>194</v>
      </c>
      <c r="D3" s="39"/>
    </row>
    <row r="4" spans="1:8" ht="15" x14ac:dyDescent="0.25">
      <c r="A4" s="39" t="s">
        <v>50</v>
      </c>
      <c r="B4" s="25" t="s">
        <v>41</v>
      </c>
      <c r="C4" s="25" t="s">
        <v>191</v>
      </c>
      <c r="D4" s="39"/>
      <c r="G4" s="1"/>
      <c r="H4" s="1"/>
    </row>
    <row r="5" spans="1:8" ht="15" x14ac:dyDescent="0.25">
      <c r="A5" s="5" t="s">
        <v>82</v>
      </c>
      <c r="B5" s="25" t="s">
        <v>34</v>
      </c>
      <c r="C5" s="25" t="s">
        <v>158</v>
      </c>
      <c r="D5" s="39"/>
      <c r="G5" s="7"/>
      <c r="H5" s="1"/>
    </row>
    <row r="6" spans="1:8" ht="15" x14ac:dyDescent="0.25">
      <c r="A6" s="39" t="s">
        <v>56</v>
      </c>
      <c r="B6" s="25" t="s">
        <v>35</v>
      </c>
      <c r="C6" s="25" t="s">
        <v>194</v>
      </c>
      <c r="D6" s="39"/>
      <c r="G6" s="7"/>
      <c r="H6" s="1"/>
    </row>
    <row r="7" spans="1:8" ht="15" x14ac:dyDescent="0.25">
      <c r="A7" s="39" t="s">
        <v>53</v>
      </c>
      <c r="B7" s="25" t="s">
        <v>29</v>
      </c>
      <c r="C7" s="25" t="s">
        <v>194</v>
      </c>
      <c r="D7" s="39"/>
      <c r="G7" s="7"/>
      <c r="H7" s="1"/>
    </row>
    <row r="8" spans="1:8" ht="15" x14ac:dyDescent="0.25">
      <c r="A8" s="39" t="s">
        <v>53</v>
      </c>
      <c r="B8" s="25" t="s">
        <v>38</v>
      </c>
      <c r="C8" s="25" t="s">
        <v>194</v>
      </c>
      <c r="D8" s="39"/>
      <c r="G8" s="6"/>
      <c r="H8" s="1"/>
    </row>
    <row r="9" spans="1:8" s="9" customFormat="1" ht="15" x14ac:dyDescent="0.25">
      <c r="A9" s="39" t="s">
        <v>53</v>
      </c>
      <c r="B9" s="25" t="s">
        <v>92</v>
      </c>
      <c r="C9" s="25" t="s">
        <v>194</v>
      </c>
      <c r="D9" s="39"/>
      <c r="G9" s="6"/>
      <c r="H9" s="1"/>
    </row>
    <row r="10" spans="1:8" ht="15" x14ac:dyDescent="0.25">
      <c r="A10" s="39" t="s">
        <v>76</v>
      </c>
      <c r="B10" s="25" t="s">
        <v>75</v>
      </c>
      <c r="C10" s="25" t="s">
        <v>158</v>
      </c>
      <c r="D10" s="39"/>
      <c r="G10" s="7"/>
      <c r="H10" s="1"/>
    </row>
    <row r="11" spans="1:8" ht="15" x14ac:dyDescent="0.25">
      <c r="A11" s="39" t="s">
        <v>66</v>
      </c>
      <c r="B11" s="25" t="s">
        <v>17</v>
      </c>
      <c r="C11" s="25" t="s">
        <v>191</v>
      </c>
      <c r="D11" s="39"/>
      <c r="G11" s="7"/>
      <c r="H11" s="1"/>
    </row>
    <row r="12" spans="1:8" ht="15" x14ac:dyDescent="0.25">
      <c r="A12" s="39" t="s">
        <v>62</v>
      </c>
      <c r="B12" s="25" t="s">
        <v>22</v>
      </c>
      <c r="C12" s="25" t="s">
        <v>194</v>
      </c>
      <c r="D12" s="39"/>
      <c r="G12" s="6"/>
      <c r="H12" s="1"/>
    </row>
    <row r="13" spans="1:8" ht="15" x14ac:dyDescent="0.25">
      <c r="A13" s="39" t="s">
        <v>81</v>
      </c>
      <c r="B13" s="25" t="s">
        <v>23</v>
      </c>
      <c r="C13" s="25" t="s">
        <v>194</v>
      </c>
      <c r="D13" s="39"/>
      <c r="G13" s="7"/>
      <c r="H13" s="1"/>
    </row>
    <row r="14" spans="1:8" ht="15" x14ac:dyDescent="0.25">
      <c r="A14" s="39" t="s">
        <v>73</v>
      </c>
      <c r="B14" s="25" t="s">
        <v>24</v>
      </c>
      <c r="C14" s="25" t="s">
        <v>193</v>
      </c>
      <c r="D14" s="39"/>
      <c r="G14" s="7"/>
      <c r="H14" s="1"/>
    </row>
    <row r="15" spans="1:8" ht="15" x14ac:dyDescent="0.25">
      <c r="A15" s="39" t="s">
        <v>85</v>
      </c>
      <c r="B15" s="25" t="s">
        <v>19</v>
      </c>
      <c r="C15" s="25" t="s">
        <v>191</v>
      </c>
      <c r="D15" s="39"/>
      <c r="G15" s="7"/>
      <c r="H15" s="1"/>
    </row>
    <row r="16" spans="1:8" ht="15" x14ac:dyDescent="0.25">
      <c r="A16" s="39" t="s">
        <v>78</v>
      </c>
      <c r="B16" s="25" t="s">
        <v>45</v>
      </c>
      <c r="C16" s="25" t="s">
        <v>191</v>
      </c>
      <c r="D16" s="39"/>
      <c r="G16" s="7"/>
      <c r="H16" s="1"/>
    </row>
    <row r="17" spans="1:8" ht="15" x14ac:dyDescent="0.25">
      <c r="A17" s="39" t="s">
        <v>70</v>
      </c>
      <c r="B17" s="25" t="s">
        <v>200</v>
      </c>
      <c r="C17" s="25" t="s">
        <v>194</v>
      </c>
      <c r="D17" s="39"/>
      <c r="G17" s="7"/>
      <c r="H17" s="1"/>
    </row>
    <row r="18" spans="1:8" ht="15" x14ac:dyDescent="0.25">
      <c r="A18" s="39" t="s">
        <v>65</v>
      </c>
      <c r="B18" s="25" t="s">
        <v>16</v>
      </c>
      <c r="C18" s="25" t="s">
        <v>191</v>
      </c>
      <c r="D18" s="39"/>
      <c r="G18" s="7"/>
      <c r="H18" s="1"/>
    </row>
    <row r="19" spans="1:8" s="9" customFormat="1" ht="15" x14ac:dyDescent="0.25">
      <c r="A19" s="39" t="s">
        <v>96</v>
      </c>
      <c r="B19" s="25" t="s">
        <v>97</v>
      </c>
      <c r="C19" s="25" t="s">
        <v>193</v>
      </c>
      <c r="D19" s="39"/>
      <c r="G19" s="7"/>
      <c r="H19" s="1"/>
    </row>
    <row r="20" spans="1:8" x14ac:dyDescent="0.3">
      <c r="A20" s="5" t="s">
        <v>95</v>
      </c>
      <c r="B20" s="25" t="s">
        <v>94</v>
      </c>
      <c r="C20" s="25" t="s">
        <v>194</v>
      </c>
      <c r="D20" s="39"/>
      <c r="G20" s="7"/>
      <c r="H20" s="1"/>
    </row>
    <row r="21" spans="1:8" x14ac:dyDescent="0.3">
      <c r="A21" s="39" t="s">
        <v>48</v>
      </c>
      <c r="B21" s="25" t="s">
        <v>43</v>
      </c>
      <c r="C21" s="25" t="s">
        <v>191</v>
      </c>
      <c r="D21" s="39"/>
      <c r="G21" s="7"/>
      <c r="H21" s="1"/>
    </row>
    <row r="22" spans="1:8" x14ac:dyDescent="0.3">
      <c r="A22" s="39" t="s">
        <v>48</v>
      </c>
      <c r="B22" s="25" t="s">
        <v>44</v>
      </c>
      <c r="C22" s="25" t="s">
        <v>191</v>
      </c>
      <c r="D22" s="39"/>
      <c r="G22" s="7"/>
      <c r="H22" s="1"/>
    </row>
    <row r="23" spans="1:8" x14ac:dyDescent="0.3">
      <c r="A23" s="39" t="s">
        <v>59</v>
      </c>
      <c r="B23" s="25" t="s">
        <v>27</v>
      </c>
      <c r="C23" s="25" t="s">
        <v>191</v>
      </c>
      <c r="D23" s="39"/>
      <c r="G23" s="6"/>
      <c r="H23" s="1"/>
    </row>
    <row r="24" spans="1:8" s="9" customFormat="1" x14ac:dyDescent="0.3">
      <c r="A24" s="39" t="s">
        <v>86</v>
      </c>
      <c r="B24" s="25" t="s">
        <v>87</v>
      </c>
      <c r="C24" s="25" t="s">
        <v>87</v>
      </c>
      <c r="D24" s="39"/>
      <c r="G24" s="6"/>
      <c r="H24" s="1"/>
    </row>
    <row r="25" spans="1:8" ht="28.8" x14ac:dyDescent="0.3">
      <c r="A25" s="39" t="s">
        <v>86</v>
      </c>
      <c r="B25" s="25" t="s">
        <v>32</v>
      </c>
      <c r="C25" s="25" t="s">
        <v>87</v>
      </c>
      <c r="D25" s="39"/>
      <c r="G25" s="7"/>
      <c r="H25" s="1"/>
    </row>
    <row r="26" spans="1:8" ht="28.8" x14ac:dyDescent="0.3">
      <c r="A26" s="39" t="s">
        <v>57</v>
      </c>
      <c r="B26" s="25" t="s">
        <v>30</v>
      </c>
      <c r="C26" s="25" t="s">
        <v>193</v>
      </c>
      <c r="D26" s="39"/>
      <c r="G26" s="6"/>
      <c r="H26" s="1"/>
    </row>
    <row r="27" spans="1:8" ht="28.8" x14ac:dyDescent="0.3">
      <c r="A27" s="39" t="s">
        <v>57</v>
      </c>
      <c r="B27" s="25" t="s">
        <v>31</v>
      </c>
      <c r="C27" s="25" t="s">
        <v>193</v>
      </c>
      <c r="D27" s="39"/>
      <c r="G27" s="6"/>
      <c r="H27" s="1"/>
    </row>
    <row r="28" spans="1:8" x14ac:dyDescent="0.3">
      <c r="A28" s="39" t="s">
        <v>57</v>
      </c>
      <c r="B28" s="25" t="s">
        <v>33</v>
      </c>
      <c r="C28" s="25" t="s">
        <v>193</v>
      </c>
      <c r="D28" s="39"/>
      <c r="G28" s="6"/>
      <c r="H28" s="1"/>
    </row>
    <row r="29" spans="1:8" x14ac:dyDescent="0.3">
      <c r="A29" s="39" t="s">
        <v>52</v>
      </c>
      <c r="B29" s="25" t="s">
        <v>39</v>
      </c>
      <c r="C29" s="25" t="s">
        <v>191</v>
      </c>
      <c r="D29" s="39"/>
      <c r="G29" s="1"/>
      <c r="H29" s="1"/>
    </row>
    <row r="30" spans="1:8" x14ac:dyDescent="0.3">
      <c r="A30" s="39" t="s">
        <v>71</v>
      </c>
      <c r="B30" s="25" t="s">
        <v>21</v>
      </c>
      <c r="C30" s="25" t="s">
        <v>191</v>
      </c>
      <c r="D30" s="39"/>
      <c r="G30" s="1"/>
      <c r="H30" s="1"/>
    </row>
    <row r="31" spans="1:8" x14ac:dyDescent="0.3">
      <c r="A31" s="39" t="s">
        <v>61</v>
      </c>
      <c r="B31" s="25" t="s">
        <v>25</v>
      </c>
      <c r="C31" s="25" t="s">
        <v>201</v>
      </c>
      <c r="D31" s="39"/>
      <c r="G31" s="1"/>
      <c r="H31" s="1"/>
    </row>
    <row r="32" spans="1:8" x14ac:dyDescent="0.3">
      <c r="A32" s="39" t="s">
        <v>51</v>
      </c>
      <c r="B32" s="25" t="s">
        <v>40</v>
      </c>
      <c r="C32" s="25" t="s">
        <v>191</v>
      </c>
      <c r="D32" s="39"/>
      <c r="G32" s="1"/>
      <c r="H32" s="1"/>
    </row>
    <row r="33" spans="1:4" x14ac:dyDescent="0.3">
      <c r="A33" s="39" t="s">
        <v>63</v>
      </c>
      <c r="B33" s="25" t="s">
        <v>202</v>
      </c>
      <c r="C33" s="25" t="s">
        <v>194</v>
      </c>
      <c r="D33" s="39"/>
    </row>
    <row r="34" spans="1:4" x14ac:dyDescent="0.3">
      <c r="A34" s="39" t="s">
        <v>58</v>
      </c>
      <c r="B34" s="25" t="s">
        <v>47</v>
      </c>
      <c r="C34" s="25" t="s">
        <v>191</v>
      </c>
      <c r="D34" s="39" t="s">
        <v>74</v>
      </c>
    </row>
    <row r="35" spans="1:4" x14ac:dyDescent="0.3">
      <c r="A35" s="39" t="s">
        <v>67</v>
      </c>
      <c r="B35" s="25" t="s">
        <v>18</v>
      </c>
      <c r="C35" s="25" t="s">
        <v>191</v>
      </c>
      <c r="D35" s="39"/>
    </row>
    <row r="36" spans="1:4" x14ac:dyDescent="0.3">
      <c r="A36" s="39" t="s">
        <v>55</v>
      </c>
      <c r="B36" s="25" t="s">
        <v>36</v>
      </c>
      <c r="C36" s="25" t="s">
        <v>194</v>
      </c>
      <c r="D36" s="39"/>
    </row>
    <row r="37" spans="1:4" x14ac:dyDescent="0.3">
      <c r="A37" s="39" t="s">
        <v>54</v>
      </c>
      <c r="B37" s="25" t="s">
        <v>37</v>
      </c>
      <c r="C37" s="25" t="s">
        <v>192</v>
      </c>
      <c r="D37" s="39"/>
    </row>
    <row r="38" spans="1:4" x14ac:dyDescent="0.3">
      <c r="A38" s="39" t="s">
        <v>49</v>
      </c>
      <c r="B38" s="25" t="s">
        <v>42</v>
      </c>
      <c r="C38" s="25" t="s">
        <v>191</v>
      </c>
      <c r="D38" s="39"/>
    </row>
    <row r="39" spans="1:4" s="9" customFormat="1" x14ac:dyDescent="0.3">
      <c r="A39" s="39" t="s">
        <v>88</v>
      </c>
      <c r="B39" s="25" t="s">
        <v>89</v>
      </c>
      <c r="C39" s="25" t="s">
        <v>191</v>
      </c>
      <c r="D39" s="39"/>
    </row>
    <row r="40" spans="1:4" x14ac:dyDescent="0.3">
      <c r="A40" s="39" t="s">
        <v>72</v>
      </c>
      <c r="B40" s="25" t="s">
        <v>28</v>
      </c>
      <c r="C40" s="25" t="s">
        <v>191</v>
      </c>
      <c r="D40" s="39"/>
    </row>
    <row r="41" spans="1:4" x14ac:dyDescent="0.3">
      <c r="A41" s="39" t="s">
        <v>68</v>
      </c>
      <c r="B41" s="25" t="s">
        <v>69</v>
      </c>
      <c r="C41" s="25" t="s">
        <v>191</v>
      </c>
      <c r="D41" s="39"/>
    </row>
    <row r="42" spans="1:4" s="9" customFormat="1" x14ac:dyDescent="0.3">
      <c r="A42" s="39" t="s">
        <v>90</v>
      </c>
      <c r="B42" s="25" t="s">
        <v>91</v>
      </c>
      <c r="C42" s="25" t="s">
        <v>191</v>
      </c>
      <c r="D42" s="39"/>
    </row>
    <row r="43" spans="1:4" ht="28.8" x14ac:dyDescent="0.3">
      <c r="A43" s="39" t="s">
        <v>64</v>
      </c>
      <c r="B43" s="25" t="s">
        <v>20</v>
      </c>
      <c r="C43" s="25" t="s">
        <v>194</v>
      </c>
      <c r="D43" s="39"/>
    </row>
    <row r="44" spans="1:4" x14ac:dyDescent="0.3">
      <c r="A44" s="39" t="s">
        <v>79</v>
      </c>
      <c r="B44" s="25" t="s">
        <v>80</v>
      </c>
      <c r="C44" s="25" t="s">
        <v>201</v>
      </c>
      <c r="D44" s="39"/>
    </row>
    <row r="45" spans="1:4" ht="28.8" x14ac:dyDescent="0.3">
      <c r="A45" s="5" t="s">
        <v>83</v>
      </c>
      <c r="B45" s="25" t="s">
        <v>93</v>
      </c>
      <c r="C45" s="25" t="s">
        <v>191</v>
      </c>
      <c r="D45" s="39"/>
    </row>
    <row r="46" spans="1:4" x14ac:dyDescent="0.3">
      <c r="A46" s="8"/>
    </row>
  </sheetData>
  <autoFilter ref="A1:D45">
    <sortState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workbookViewId="0">
      <selection activeCell="L26" sqref="L26"/>
    </sheetView>
  </sheetViews>
  <sheetFormatPr defaultRowHeight="14.4" x14ac:dyDescent="0.3"/>
  <cols>
    <col min="1" max="1" width="17.44140625" customWidth="1"/>
    <col min="2" max="2" width="69.44140625" style="3" customWidth="1"/>
    <col min="3" max="3" width="16.33203125" customWidth="1"/>
    <col min="4" max="4" width="25.6640625" customWidth="1"/>
    <col min="5" max="8" width="8.33203125" customWidth="1"/>
    <col min="9" max="9" width="13.5546875" customWidth="1"/>
    <col min="10" max="10" width="10.5546875" customWidth="1"/>
    <col min="11" max="11" width="16.88671875" bestFit="1" customWidth="1"/>
    <col min="12" max="12" width="30.44140625" customWidth="1"/>
    <col min="14" max="16" width="28.109375" customWidth="1"/>
  </cols>
  <sheetData>
    <row r="1" spans="1:18" ht="15.75" thickBot="1" x14ac:dyDescent="0.3">
      <c r="A1" s="4" t="s">
        <v>77</v>
      </c>
      <c r="B1" s="10" t="s">
        <v>102</v>
      </c>
      <c r="C1" s="68" t="s">
        <v>10</v>
      </c>
      <c r="D1" s="67" t="s">
        <v>2</v>
      </c>
      <c r="E1" s="68" t="s">
        <v>105</v>
      </c>
      <c r="F1" s="68" t="s">
        <v>106</v>
      </c>
      <c r="G1" s="68" t="s">
        <v>107</v>
      </c>
      <c r="H1" s="68" t="s">
        <v>108</v>
      </c>
      <c r="I1" s="67" t="s">
        <v>99</v>
      </c>
      <c r="J1" s="103" t="s">
        <v>104</v>
      </c>
      <c r="K1" s="104" t="s">
        <v>9</v>
      </c>
      <c r="L1" s="1"/>
      <c r="M1" s="1"/>
      <c r="N1" s="1"/>
      <c r="O1" s="1"/>
      <c r="P1" s="1"/>
      <c r="Q1" s="1"/>
      <c r="R1" s="1"/>
    </row>
    <row r="2" spans="1:18" ht="15" x14ac:dyDescent="0.25">
      <c r="A2" s="11">
        <v>6611942</v>
      </c>
      <c r="B2" s="105" t="s">
        <v>234</v>
      </c>
      <c r="C2" s="11">
        <v>6611942</v>
      </c>
      <c r="D2" s="2" t="s">
        <v>215</v>
      </c>
      <c r="E2" s="56">
        <v>46</v>
      </c>
      <c r="F2" s="106"/>
      <c r="G2" s="106"/>
      <c r="H2" s="106"/>
      <c r="I2" s="88" t="s">
        <v>191</v>
      </c>
      <c r="J2" s="61" t="s">
        <v>200</v>
      </c>
      <c r="K2" s="106"/>
      <c r="L2" s="7"/>
      <c r="M2" s="7"/>
      <c r="N2" s="12"/>
      <c r="O2" s="13"/>
      <c r="P2" s="13"/>
      <c r="Q2" s="14"/>
      <c r="R2" s="1"/>
    </row>
    <row r="3" spans="1:18" ht="15" x14ac:dyDescent="0.25">
      <c r="A3" s="11">
        <v>6612003</v>
      </c>
      <c r="B3" s="105" t="s">
        <v>235</v>
      </c>
      <c r="C3" s="11">
        <v>6612003</v>
      </c>
      <c r="D3" s="2" t="s">
        <v>215</v>
      </c>
      <c r="E3" s="56">
        <v>44</v>
      </c>
      <c r="F3" s="106"/>
      <c r="G3" s="106"/>
      <c r="H3" s="106"/>
      <c r="I3" s="88" t="s">
        <v>191</v>
      </c>
      <c r="J3" s="61" t="s">
        <v>200</v>
      </c>
      <c r="K3" s="106"/>
      <c r="L3" s="7"/>
      <c r="M3" s="7"/>
      <c r="N3" s="12"/>
      <c r="O3" s="13"/>
      <c r="P3" s="13"/>
      <c r="Q3" s="14"/>
      <c r="R3" s="1"/>
    </row>
    <row r="4" spans="1:18" ht="15" x14ac:dyDescent="0.25">
      <c r="A4" s="11">
        <v>6612002</v>
      </c>
      <c r="B4" s="105" t="s">
        <v>236</v>
      </c>
      <c r="C4" s="11">
        <v>6612002</v>
      </c>
      <c r="D4" s="2" t="s">
        <v>215</v>
      </c>
      <c r="E4" s="56">
        <v>20</v>
      </c>
      <c r="F4" s="106"/>
      <c r="G4" s="106"/>
      <c r="H4" s="57"/>
      <c r="I4" s="88" t="s">
        <v>191</v>
      </c>
      <c r="J4" s="61" t="s">
        <v>200</v>
      </c>
      <c r="K4" s="106"/>
      <c r="L4" s="7"/>
      <c r="M4" s="7"/>
      <c r="N4" s="12"/>
      <c r="O4" s="13"/>
      <c r="P4" s="13"/>
      <c r="Q4" s="14"/>
      <c r="R4" s="1"/>
    </row>
    <row r="5" spans="1:18" ht="15" x14ac:dyDescent="0.25">
      <c r="A5" s="11">
        <v>6607652</v>
      </c>
      <c r="B5" s="105" t="s">
        <v>253</v>
      </c>
      <c r="C5" s="11">
        <v>6607652</v>
      </c>
      <c r="D5" s="5" t="s">
        <v>216</v>
      </c>
      <c r="E5" s="56">
        <v>28</v>
      </c>
      <c r="F5" s="106"/>
      <c r="G5" s="106"/>
      <c r="H5" s="106"/>
      <c r="I5" s="88" t="s">
        <v>191</v>
      </c>
      <c r="J5" s="61" t="s">
        <v>200</v>
      </c>
      <c r="K5" s="106"/>
      <c r="L5" s="7"/>
      <c r="M5" s="7"/>
      <c r="N5" s="12"/>
      <c r="O5" s="13"/>
      <c r="P5" s="13"/>
      <c r="Q5" s="14"/>
      <c r="R5" s="1"/>
    </row>
    <row r="6" spans="1:18" ht="15" x14ac:dyDescent="0.25">
      <c r="A6" s="11">
        <v>6612041</v>
      </c>
      <c r="B6" s="105" t="s">
        <v>237</v>
      </c>
      <c r="C6" s="11">
        <v>6612041</v>
      </c>
      <c r="D6" s="5" t="s">
        <v>217</v>
      </c>
      <c r="E6" s="56">
        <v>30</v>
      </c>
      <c r="F6" s="106"/>
      <c r="G6" s="106"/>
      <c r="H6" s="57"/>
      <c r="I6" s="88" t="s">
        <v>191</v>
      </c>
      <c r="J6" s="61" t="s">
        <v>200</v>
      </c>
      <c r="K6" s="106"/>
      <c r="L6" s="7"/>
      <c r="M6" s="7"/>
      <c r="N6" s="12"/>
      <c r="O6" s="13"/>
      <c r="P6" s="13"/>
      <c r="Q6" s="14"/>
      <c r="R6" s="1"/>
    </row>
    <row r="7" spans="1:18" ht="15" x14ac:dyDescent="0.25">
      <c r="A7" s="11">
        <v>6612050</v>
      </c>
      <c r="B7" s="105" t="s">
        <v>238</v>
      </c>
      <c r="C7" s="11">
        <v>6612050</v>
      </c>
      <c r="D7" s="2" t="s">
        <v>218</v>
      </c>
      <c r="E7" s="56">
        <v>8</v>
      </c>
      <c r="F7" s="106"/>
      <c r="G7" s="106"/>
      <c r="H7" s="106"/>
      <c r="I7" s="88" t="s">
        <v>191</v>
      </c>
      <c r="J7" s="61" t="s">
        <v>200</v>
      </c>
      <c r="K7" s="106"/>
      <c r="L7" s="7"/>
      <c r="M7" s="7"/>
      <c r="N7" s="12"/>
      <c r="O7" s="13"/>
      <c r="P7" s="13"/>
      <c r="Q7" s="14"/>
      <c r="R7" s="1"/>
    </row>
    <row r="8" spans="1:18" ht="30" x14ac:dyDescent="0.25">
      <c r="A8" s="11">
        <v>6612051</v>
      </c>
      <c r="B8" s="105" t="s">
        <v>239</v>
      </c>
      <c r="C8" s="11">
        <v>6612051</v>
      </c>
      <c r="D8" s="107" t="s">
        <v>219</v>
      </c>
      <c r="E8" s="56">
        <v>6</v>
      </c>
      <c r="F8" s="106"/>
      <c r="G8" s="106"/>
      <c r="H8" s="106"/>
      <c r="I8" s="88" t="s">
        <v>191</v>
      </c>
      <c r="J8" s="61" t="s">
        <v>200</v>
      </c>
      <c r="K8" s="56" t="s">
        <v>98</v>
      </c>
      <c r="L8" s="7"/>
      <c r="M8" s="7"/>
      <c r="N8" s="12"/>
      <c r="O8" s="13"/>
      <c r="P8" s="13"/>
      <c r="Q8" s="14"/>
      <c r="R8" s="1"/>
    </row>
    <row r="9" spans="1:18" ht="30" x14ac:dyDescent="0.25">
      <c r="A9" s="11">
        <v>6612052</v>
      </c>
      <c r="B9" s="105" t="s">
        <v>240</v>
      </c>
      <c r="C9" s="11">
        <v>6612052</v>
      </c>
      <c r="D9" s="56" t="s">
        <v>219</v>
      </c>
      <c r="E9" s="56">
        <v>2</v>
      </c>
      <c r="F9" s="106"/>
      <c r="G9" s="106"/>
      <c r="H9" s="106"/>
      <c r="I9" s="88" t="s">
        <v>191</v>
      </c>
      <c r="J9" s="61" t="s">
        <v>200</v>
      </c>
      <c r="K9" s="56" t="s">
        <v>98</v>
      </c>
      <c r="L9" s="7"/>
      <c r="M9" s="7"/>
      <c r="N9" s="12"/>
      <c r="O9" s="13"/>
      <c r="P9" s="13"/>
      <c r="Q9" s="14"/>
      <c r="R9" s="1"/>
    </row>
    <row r="10" spans="1:18" ht="15" x14ac:dyDescent="0.25">
      <c r="A10" s="11">
        <v>6612053</v>
      </c>
      <c r="B10" s="105" t="s">
        <v>242</v>
      </c>
      <c r="C10" s="11">
        <v>6612053</v>
      </c>
      <c r="D10" s="56" t="s">
        <v>220</v>
      </c>
      <c r="E10" s="56">
        <v>28</v>
      </c>
      <c r="F10" s="106"/>
      <c r="G10" s="106"/>
      <c r="H10" s="57"/>
      <c r="I10" s="88" t="s">
        <v>191</v>
      </c>
      <c r="J10" s="61" t="s">
        <v>200</v>
      </c>
      <c r="K10" s="56"/>
      <c r="L10" s="7"/>
      <c r="M10" s="7"/>
      <c r="N10" s="13"/>
      <c r="O10" s="13"/>
      <c r="P10" s="13"/>
      <c r="Q10" s="14"/>
      <c r="R10" s="1"/>
    </row>
    <row r="11" spans="1:18" ht="15" x14ac:dyDescent="0.25">
      <c r="A11" s="11">
        <v>6612054</v>
      </c>
      <c r="B11" s="105" t="s">
        <v>241</v>
      </c>
      <c r="C11" s="11">
        <v>6612054</v>
      </c>
      <c r="D11" s="56" t="s">
        <v>220</v>
      </c>
      <c r="E11" s="56">
        <v>70</v>
      </c>
      <c r="F11" s="106"/>
      <c r="G11" s="106"/>
      <c r="H11" s="57"/>
      <c r="I11" s="88" t="s">
        <v>191</v>
      </c>
      <c r="J11" s="61" t="s">
        <v>200</v>
      </c>
      <c r="K11" s="56"/>
      <c r="L11" s="7"/>
      <c r="M11" s="7"/>
      <c r="N11" s="12"/>
      <c r="O11" s="13"/>
      <c r="P11" s="13"/>
      <c r="Q11" s="14"/>
      <c r="R11" s="1"/>
    </row>
    <row r="12" spans="1:18" ht="15" x14ac:dyDescent="0.25">
      <c r="A12" s="11">
        <v>6612055</v>
      </c>
      <c r="B12" s="105" t="s">
        <v>243</v>
      </c>
      <c r="C12" s="11">
        <v>6612055</v>
      </c>
      <c r="D12" s="56" t="s">
        <v>220</v>
      </c>
      <c r="E12" s="56">
        <v>74</v>
      </c>
      <c r="F12" s="106"/>
      <c r="G12" s="106"/>
      <c r="H12" s="57"/>
      <c r="I12" s="88" t="s">
        <v>191</v>
      </c>
      <c r="J12" s="61" t="s">
        <v>200</v>
      </c>
      <c r="K12" s="56"/>
      <c r="L12" s="7"/>
      <c r="M12" s="7"/>
      <c r="N12" s="13"/>
      <c r="O12" s="13"/>
      <c r="P12" s="13"/>
      <c r="Q12" s="14"/>
      <c r="R12" s="1"/>
    </row>
    <row r="13" spans="1:18" ht="15" x14ac:dyDescent="0.25">
      <c r="A13" s="11">
        <v>6612056</v>
      </c>
      <c r="B13" s="105" t="s">
        <v>244</v>
      </c>
      <c r="C13" s="11">
        <v>6612056</v>
      </c>
      <c r="D13" s="56" t="s">
        <v>220</v>
      </c>
      <c r="E13" s="56">
        <v>48</v>
      </c>
      <c r="F13" s="106"/>
      <c r="G13" s="106"/>
      <c r="H13" s="108"/>
      <c r="I13" s="88" t="s">
        <v>191</v>
      </c>
      <c r="J13" s="61" t="s">
        <v>200</v>
      </c>
      <c r="K13" s="56"/>
      <c r="L13" s="7"/>
      <c r="M13" s="7"/>
      <c r="N13" s="12"/>
      <c r="O13" s="13"/>
      <c r="P13" s="13"/>
      <c r="Q13" s="14"/>
      <c r="R13" s="1"/>
    </row>
    <row r="14" spans="1:18" ht="15" x14ac:dyDescent="0.25">
      <c r="A14" s="11">
        <v>6612057</v>
      </c>
      <c r="B14" s="109" t="s">
        <v>252</v>
      </c>
      <c r="C14" s="11">
        <v>6612057</v>
      </c>
      <c r="D14" s="56" t="s">
        <v>220</v>
      </c>
      <c r="E14" s="56">
        <v>66</v>
      </c>
      <c r="F14" s="106"/>
      <c r="G14" s="106"/>
      <c r="H14" s="57"/>
      <c r="I14" s="88" t="s">
        <v>191</v>
      </c>
      <c r="J14" s="61" t="s">
        <v>200</v>
      </c>
      <c r="K14" s="56"/>
      <c r="L14" s="7"/>
      <c r="M14" s="7"/>
      <c r="N14" s="13"/>
      <c r="O14" s="13"/>
      <c r="P14" s="13"/>
      <c r="Q14" s="14"/>
      <c r="R14" s="1"/>
    </row>
    <row r="15" spans="1:18" ht="15" x14ac:dyDescent="0.25">
      <c r="A15" s="11">
        <v>6612058</v>
      </c>
      <c r="B15" s="105" t="s">
        <v>245</v>
      </c>
      <c r="C15" s="11">
        <v>6612058</v>
      </c>
      <c r="D15" s="56" t="s">
        <v>220</v>
      </c>
      <c r="E15" s="56">
        <v>136</v>
      </c>
      <c r="F15" s="106"/>
      <c r="G15" s="106"/>
      <c r="H15" s="57"/>
      <c r="I15" s="88" t="s">
        <v>191</v>
      </c>
      <c r="J15" s="61" t="s">
        <v>200</v>
      </c>
      <c r="K15" s="56"/>
      <c r="L15" s="7"/>
      <c r="M15" s="7"/>
      <c r="N15" s="13"/>
      <c r="O15" s="13"/>
      <c r="P15" s="13"/>
      <c r="Q15" s="14"/>
      <c r="R15" s="1"/>
    </row>
    <row r="16" spans="1:18" ht="15" x14ac:dyDescent="0.25">
      <c r="A16" s="11">
        <v>6612059</v>
      </c>
      <c r="B16" s="110" t="s">
        <v>248</v>
      </c>
      <c r="C16" s="11">
        <v>6612059</v>
      </c>
      <c r="D16" s="56" t="s">
        <v>221</v>
      </c>
      <c r="E16" s="56">
        <v>4</v>
      </c>
      <c r="F16" s="106"/>
      <c r="G16" s="106"/>
      <c r="H16" s="108"/>
      <c r="I16" s="88" t="s">
        <v>191</v>
      </c>
      <c r="J16" s="61" t="s">
        <v>200</v>
      </c>
      <c r="K16" s="56"/>
      <c r="L16" s="7"/>
      <c r="M16" s="7"/>
      <c r="N16" s="13"/>
      <c r="O16" s="13"/>
      <c r="P16" s="13"/>
      <c r="Q16" s="14"/>
      <c r="R16" s="1"/>
    </row>
    <row r="17" spans="1:18" x14ac:dyDescent="0.3">
      <c r="A17" s="11">
        <v>6612060</v>
      </c>
      <c r="B17" s="111" t="s">
        <v>247</v>
      </c>
      <c r="C17" s="11">
        <v>6612060</v>
      </c>
      <c r="D17" s="56" t="s">
        <v>221</v>
      </c>
      <c r="E17" s="56">
        <v>8</v>
      </c>
      <c r="F17" s="106"/>
      <c r="G17" s="112"/>
      <c r="H17" s="112"/>
      <c r="I17" s="88" t="s">
        <v>191</v>
      </c>
      <c r="J17" s="61" t="s">
        <v>200</v>
      </c>
      <c r="K17" s="56"/>
      <c r="L17" s="7"/>
      <c r="M17" s="7"/>
      <c r="N17" s="12"/>
      <c r="O17" s="13"/>
      <c r="P17" s="13"/>
      <c r="Q17" s="14"/>
      <c r="R17" s="1"/>
    </row>
    <row r="18" spans="1:18" x14ac:dyDescent="0.3">
      <c r="A18" s="11">
        <v>6612061</v>
      </c>
      <c r="B18" s="105" t="s">
        <v>246</v>
      </c>
      <c r="C18" s="11">
        <v>6612061</v>
      </c>
      <c r="D18" s="56" t="s">
        <v>217</v>
      </c>
      <c r="E18" s="56">
        <v>30</v>
      </c>
      <c r="F18" s="11"/>
      <c r="G18" s="122"/>
      <c r="H18" s="112"/>
      <c r="I18" s="88" t="s">
        <v>191</v>
      </c>
      <c r="J18" s="61" t="s">
        <v>200</v>
      </c>
      <c r="K18" s="56"/>
      <c r="L18" s="7"/>
      <c r="M18" s="7"/>
      <c r="N18" s="12"/>
      <c r="O18" s="13"/>
      <c r="P18" s="13"/>
      <c r="Q18" s="14"/>
      <c r="R18" s="1"/>
    </row>
    <row r="19" spans="1:18" ht="15" thickBot="1" x14ac:dyDescent="0.35">
      <c r="A19" s="11">
        <v>6485487</v>
      </c>
      <c r="B19" s="113" t="s">
        <v>251</v>
      </c>
      <c r="C19" s="114" t="s">
        <v>207</v>
      </c>
      <c r="D19" s="56" t="s">
        <v>1</v>
      </c>
      <c r="E19" s="115">
        <v>105</v>
      </c>
      <c r="F19" s="114">
        <v>19.05</v>
      </c>
      <c r="G19" s="114">
        <v>13.67</v>
      </c>
      <c r="H19" s="115">
        <v>2.54</v>
      </c>
      <c r="I19" s="88" t="s">
        <v>191</v>
      </c>
      <c r="J19" s="61" t="s">
        <v>200</v>
      </c>
      <c r="K19" s="116"/>
      <c r="L19" s="7"/>
      <c r="M19" s="7"/>
      <c r="N19" s="12"/>
      <c r="O19" s="13"/>
      <c r="P19" s="13"/>
      <c r="Q19" s="14"/>
      <c r="R19" s="1"/>
    </row>
    <row r="20" spans="1:18" x14ac:dyDescent="0.3">
      <c r="A20" s="11">
        <v>6542513</v>
      </c>
      <c r="B20" s="117" t="s">
        <v>249</v>
      </c>
      <c r="C20" s="90" t="s">
        <v>210</v>
      </c>
      <c r="D20" s="56" t="s">
        <v>1</v>
      </c>
      <c r="E20" s="5">
        <v>108</v>
      </c>
      <c r="F20" s="123">
        <v>8</v>
      </c>
      <c r="G20" s="123">
        <v>5.5</v>
      </c>
      <c r="H20" s="118">
        <v>2</v>
      </c>
      <c r="I20" s="88" t="s">
        <v>191</v>
      </c>
      <c r="J20" s="61" t="s">
        <v>200</v>
      </c>
      <c r="K20" s="89"/>
      <c r="L20" s="7"/>
      <c r="M20" s="7"/>
      <c r="N20" s="12"/>
      <c r="O20" s="13"/>
      <c r="P20" s="13"/>
      <c r="Q20" s="14"/>
      <c r="R20" s="1"/>
    </row>
    <row r="21" spans="1:18" x14ac:dyDescent="0.3">
      <c r="A21" s="11">
        <v>6542513</v>
      </c>
      <c r="B21" s="117" t="s">
        <v>250</v>
      </c>
      <c r="C21" s="119" t="s">
        <v>212</v>
      </c>
      <c r="D21" s="56" t="s">
        <v>1</v>
      </c>
      <c r="E21" s="5">
        <v>85</v>
      </c>
      <c r="F21" s="123">
        <v>8</v>
      </c>
      <c r="G21" s="123">
        <v>5.5</v>
      </c>
      <c r="H21" s="118">
        <v>2</v>
      </c>
      <c r="I21" s="88" t="s">
        <v>191</v>
      </c>
      <c r="J21" s="61" t="s">
        <v>200</v>
      </c>
      <c r="K21" s="91"/>
      <c r="L21" s="7"/>
      <c r="M21" s="7"/>
      <c r="N21" s="13"/>
      <c r="O21" s="13"/>
      <c r="P21" s="13"/>
      <c r="Q21" s="14"/>
      <c r="R21" s="1"/>
    </row>
    <row r="22" spans="1:18" x14ac:dyDescent="0.3">
      <c r="A22" s="11"/>
      <c r="B22" s="89" t="s">
        <v>222</v>
      </c>
      <c r="C22" s="119" t="s">
        <v>223</v>
      </c>
      <c r="D22" s="89" t="s">
        <v>224</v>
      </c>
      <c r="E22" s="5">
        <v>20</v>
      </c>
      <c r="F22" s="123"/>
      <c r="G22" s="123"/>
      <c r="H22" s="5"/>
      <c r="I22" s="5"/>
      <c r="J22" s="5"/>
      <c r="K22" s="106"/>
      <c r="L22" s="7"/>
      <c r="M22" s="7"/>
      <c r="N22" s="13"/>
      <c r="O22" s="13"/>
      <c r="P22" s="13"/>
      <c r="Q22" s="14"/>
      <c r="R22" s="1"/>
    </row>
    <row r="23" spans="1:18" x14ac:dyDescent="0.3">
      <c r="A23" s="11">
        <v>6591636</v>
      </c>
      <c r="B23" s="89" t="s">
        <v>225</v>
      </c>
      <c r="C23" s="119" t="s">
        <v>226</v>
      </c>
      <c r="D23" s="89" t="s">
        <v>1</v>
      </c>
      <c r="E23" s="88">
        <v>20.59</v>
      </c>
      <c r="F23" s="124">
        <v>7.5</v>
      </c>
      <c r="G23" s="124">
        <v>4</v>
      </c>
      <c r="H23" s="88">
        <v>1.5</v>
      </c>
      <c r="I23" s="5" t="s">
        <v>191</v>
      </c>
      <c r="J23" s="5" t="s">
        <v>208</v>
      </c>
      <c r="K23" s="106"/>
      <c r="L23" s="7"/>
      <c r="M23" s="7"/>
      <c r="N23" s="13"/>
      <c r="O23" s="13"/>
      <c r="P23" s="13"/>
      <c r="Q23" s="14"/>
      <c r="R23" s="1"/>
    </row>
    <row r="24" spans="1:18" x14ac:dyDescent="0.3">
      <c r="A24" s="11">
        <v>6608628</v>
      </c>
      <c r="B24" s="120" t="s">
        <v>227</v>
      </c>
      <c r="C24" s="90" t="s">
        <v>228</v>
      </c>
      <c r="D24" s="89" t="s">
        <v>1</v>
      </c>
      <c r="E24" s="92">
        <v>112.48</v>
      </c>
      <c r="F24" s="123">
        <v>10.199999999999999</v>
      </c>
      <c r="G24" s="123">
        <v>9.32</v>
      </c>
      <c r="H24" s="5">
        <v>2.1</v>
      </c>
      <c r="I24" s="5" t="s">
        <v>191</v>
      </c>
      <c r="J24" s="5" t="s">
        <v>208</v>
      </c>
      <c r="K24" s="106"/>
      <c r="L24" s="7"/>
      <c r="M24" s="7"/>
      <c r="N24" s="13"/>
      <c r="O24" s="13"/>
      <c r="P24" s="13"/>
      <c r="Q24" s="14"/>
      <c r="R24" s="1"/>
    </row>
    <row r="25" spans="1:18" x14ac:dyDescent="0.3">
      <c r="A25" s="11"/>
      <c r="B25" s="89" t="s">
        <v>229</v>
      </c>
      <c r="C25" s="90" t="s">
        <v>230</v>
      </c>
      <c r="D25" s="89" t="s">
        <v>231</v>
      </c>
      <c r="E25" s="5">
        <v>65</v>
      </c>
      <c r="F25" s="123">
        <v>9</v>
      </c>
      <c r="G25" s="123">
        <v>5.5</v>
      </c>
      <c r="H25" s="5">
        <v>2</v>
      </c>
      <c r="I25" s="5" t="s">
        <v>191</v>
      </c>
      <c r="J25" s="5" t="s">
        <v>208</v>
      </c>
      <c r="K25" s="56"/>
      <c r="L25" s="1"/>
      <c r="M25" s="1"/>
      <c r="N25" s="1"/>
      <c r="O25" s="1"/>
      <c r="P25" s="1"/>
      <c r="Q25" s="1"/>
      <c r="R25" s="1"/>
    </row>
    <row r="26" spans="1:18" x14ac:dyDescent="0.3">
      <c r="A26" s="121"/>
      <c r="B26" s="126" t="s">
        <v>232</v>
      </c>
      <c r="C26" s="90" t="s">
        <v>233</v>
      </c>
      <c r="D26" s="89" t="s">
        <v>1</v>
      </c>
      <c r="E26" s="5">
        <v>52</v>
      </c>
      <c r="F26" s="123">
        <v>6.35</v>
      </c>
      <c r="G26" s="123">
        <v>3.6</v>
      </c>
      <c r="H26" s="5">
        <v>2.21</v>
      </c>
      <c r="I26" s="5" t="s">
        <v>191</v>
      </c>
      <c r="J26" s="5" t="s">
        <v>208</v>
      </c>
      <c r="K26" s="5"/>
      <c r="L26" s="1"/>
      <c r="M26" s="1"/>
      <c r="N26" s="1"/>
      <c r="O26" s="1"/>
      <c r="P26" s="1"/>
      <c r="Q26" s="1"/>
      <c r="R26" s="1"/>
    </row>
    <row r="27" spans="1:18" x14ac:dyDescent="0.3">
      <c r="A27" s="11"/>
      <c r="B27" s="127" t="s">
        <v>254</v>
      </c>
      <c r="C27" s="123" t="s">
        <v>255</v>
      </c>
      <c r="D27" s="5" t="s">
        <v>1</v>
      </c>
      <c r="E27" s="5">
        <v>68</v>
      </c>
      <c r="F27" s="5">
        <v>12.7</v>
      </c>
      <c r="G27" s="5">
        <v>13.14</v>
      </c>
      <c r="H27" s="5">
        <v>2.54</v>
      </c>
      <c r="I27" s="5" t="s">
        <v>191</v>
      </c>
      <c r="J27" s="5" t="s">
        <v>208</v>
      </c>
      <c r="K27" s="5"/>
      <c r="L27" s="1"/>
      <c r="M27" s="1"/>
      <c r="N27" s="1"/>
      <c r="O27" s="1"/>
      <c r="P27" s="1"/>
      <c r="Q27" s="1"/>
      <c r="R27" s="1"/>
    </row>
    <row r="28" spans="1:18" x14ac:dyDescent="0.3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opLeftCell="A4" workbookViewId="0">
      <selection activeCell="D22" sqref="D22:G22"/>
    </sheetView>
  </sheetViews>
  <sheetFormatPr defaultRowHeight="14.4" x14ac:dyDescent="0.3"/>
  <cols>
    <col min="1" max="1" width="15.44140625" bestFit="1" customWidth="1"/>
    <col min="2" max="2" width="8" customWidth="1"/>
    <col min="11" max="11" width="15.6640625" customWidth="1"/>
    <col min="12" max="12" width="18" customWidth="1"/>
  </cols>
  <sheetData>
    <row r="1" spans="1:12" ht="105.75" thickBot="1" x14ac:dyDescent="0.3">
      <c r="A1" s="29" t="s">
        <v>114</v>
      </c>
      <c r="B1" s="31" t="s">
        <v>115</v>
      </c>
      <c r="C1" s="29" t="s">
        <v>116</v>
      </c>
      <c r="D1" s="31" t="s">
        <v>117</v>
      </c>
      <c r="E1" s="31" t="s">
        <v>118</v>
      </c>
      <c r="F1" s="31" t="s">
        <v>214</v>
      </c>
      <c r="G1" s="31" t="s">
        <v>119</v>
      </c>
      <c r="H1" s="29"/>
      <c r="I1" s="34" t="s">
        <v>120</v>
      </c>
      <c r="J1" s="29"/>
      <c r="K1" s="29" t="s">
        <v>121</v>
      </c>
      <c r="L1" s="131" t="s">
        <v>270</v>
      </c>
    </row>
    <row r="2" spans="1:12" ht="15" x14ac:dyDescent="0.25">
      <c r="A2" s="26" t="s">
        <v>122</v>
      </c>
      <c r="B2" s="30" t="s">
        <v>111</v>
      </c>
      <c r="C2" s="26" t="s">
        <v>101</v>
      </c>
      <c r="D2" s="26">
        <v>102</v>
      </c>
      <c r="E2" s="32">
        <v>26</v>
      </c>
      <c r="F2" s="26">
        <v>18</v>
      </c>
      <c r="G2" s="26">
        <v>5.5</v>
      </c>
      <c r="H2" s="26"/>
      <c r="I2" s="23"/>
      <c r="J2" s="61"/>
      <c r="K2" s="23"/>
      <c r="L2" s="136">
        <v>55526</v>
      </c>
    </row>
    <row r="3" spans="1:12" ht="15" x14ac:dyDescent="0.25">
      <c r="A3" s="22" t="s">
        <v>122</v>
      </c>
      <c r="B3" s="27" t="s">
        <v>123</v>
      </c>
      <c r="C3" s="22" t="s">
        <v>101</v>
      </c>
      <c r="D3" s="22">
        <v>181.4</v>
      </c>
      <c r="E3" s="28">
        <v>32.5</v>
      </c>
      <c r="F3" s="22">
        <v>24</v>
      </c>
      <c r="G3" s="22">
        <v>5.5</v>
      </c>
      <c r="H3" s="22"/>
      <c r="I3" s="24"/>
      <c r="J3" s="22"/>
      <c r="K3" s="24"/>
      <c r="L3" s="136">
        <v>55527</v>
      </c>
    </row>
    <row r="4" spans="1:12" ht="15" x14ac:dyDescent="0.25">
      <c r="A4" s="22" t="s">
        <v>122</v>
      </c>
      <c r="B4" s="27" t="s">
        <v>124</v>
      </c>
      <c r="C4" s="22" t="s">
        <v>101</v>
      </c>
      <c r="D4" s="22">
        <v>226.8</v>
      </c>
      <c r="E4" s="28">
        <v>35.5</v>
      </c>
      <c r="F4" s="22">
        <v>24</v>
      </c>
      <c r="G4" s="22">
        <v>10.199999999999999</v>
      </c>
      <c r="H4" s="22"/>
      <c r="I4" s="24"/>
      <c r="J4" s="22"/>
      <c r="K4" s="24"/>
      <c r="L4" s="136">
        <v>55523</v>
      </c>
    </row>
    <row r="5" spans="1:12" ht="15" x14ac:dyDescent="0.25">
      <c r="A5" s="22" t="s">
        <v>122</v>
      </c>
      <c r="B5" s="27" t="s">
        <v>125</v>
      </c>
      <c r="C5" s="22" t="s">
        <v>126</v>
      </c>
      <c r="D5" s="22">
        <v>226.8</v>
      </c>
      <c r="E5" s="28">
        <v>22.5</v>
      </c>
      <c r="F5" s="22">
        <v>31</v>
      </c>
      <c r="G5" s="22">
        <v>3.2</v>
      </c>
      <c r="H5" s="22"/>
      <c r="I5" s="24"/>
      <c r="J5" s="22"/>
      <c r="K5" s="24"/>
      <c r="L5" s="136">
        <v>10124041</v>
      </c>
    </row>
    <row r="6" spans="1:12" ht="15" x14ac:dyDescent="0.25">
      <c r="A6" s="22" t="s">
        <v>122</v>
      </c>
      <c r="B6" s="27" t="s">
        <v>127</v>
      </c>
      <c r="C6" s="22" t="s">
        <v>126</v>
      </c>
      <c r="D6" s="22">
        <v>272</v>
      </c>
      <c r="E6" s="28">
        <v>30</v>
      </c>
      <c r="F6" s="22">
        <v>24</v>
      </c>
      <c r="G6" s="22">
        <v>5</v>
      </c>
      <c r="H6" s="22"/>
      <c r="I6" s="24"/>
      <c r="J6" s="22"/>
      <c r="K6" s="24"/>
      <c r="L6" s="136">
        <v>10124049</v>
      </c>
    </row>
    <row r="7" spans="1:12" ht="15" x14ac:dyDescent="0.25">
      <c r="A7" s="22" t="s">
        <v>122</v>
      </c>
      <c r="B7" s="27" t="s">
        <v>128</v>
      </c>
      <c r="C7" s="22" t="s">
        <v>101</v>
      </c>
      <c r="D7" s="22">
        <v>133.5</v>
      </c>
      <c r="E7" s="28">
        <v>23.8</v>
      </c>
      <c r="F7" s="22">
        <v>17</v>
      </c>
      <c r="G7" s="22">
        <v>7.6</v>
      </c>
      <c r="H7" s="22"/>
      <c r="I7" s="24"/>
      <c r="J7" s="22"/>
      <c r="K7" s="24"/>
      <c r="L7" s="137">
        <v>56406</v>
      </c>
    </row>
    <row r="8" spans="1:12" ht="15" x14ac:dyDescent="0.25">
      <c r="A8" s="22" t="s">
        <v>122</v>
      </c>
      <c r="B8" s="27" t="s">
        <v>129</v>
      </c>
      <c r="C8" s="22" t="s">
        <v>101</v>
      </c>
      <c r="D8" s="22">
        <v>61.5</v>
      </c>
      <c r="E8" s="28">
        <v>22.9</v>
      </c>
      <c r="F8" s="22">
        <v>14</v>
      </c>
      <c r="G8" s="22">
        <v>2.9</v>
      </c>
      <c r="H8" s="22"/>
      <c r="I8" s="24" t="s">
        <v>130</v>
      </c>
      <c r="J8" s="22"/>
      <c r="K8" s="24"/>
      <c r="L8" s="137" t="s">
        <v>271</v>
      </c>
    </row>
    <row r="9" spans="1:12" ht="15" x14ac:dyDescent="0.25">
      <c r="A9" s="22" t="s">
        <v>122</v>
      </c>
      <c r="B9" s="27" t="s">
        <v>131</v>
      </c>
      <c r="C9" s="22" t="s">
        <v>101</v>
      </c>
      <c r="D9" s="22">
        <v>61.5</v>
      </c>
      <c r="E9" s="28">
        <v>22.9</v>
      </c>
      <c r="F9" s="22">
        <v>14</v>
      </c>
      <c r="G9" s="22">
        <v>2.9</v>
      </c>
      <c r="H9" s="22"/>
      <c r="I9" s="24" t="s">
        <v>132</v>
      </c>
      <c r="J9" s="22"/>
      <c r="K9" s="24"/>
      <c r="L9" s="137">
        <v>56549</v>
      </c>
    </row>
    <row r="10" spans="1:12" ht="15" x14ac:dyDescent="0.25">
      <c r="A10" s="22" t="s">
        <v>122</v>
      </c>
      <c r="B10" s="27" t="s">
        <v>133</v>
      </c>
      <c r="C10" s="22" t="s">
        <v>101</v>
      </c>
      <c r="D10" s="22">
        <v>65.5</v>
      </c>
      <c r="E10" s="28">
        <v>14.6</v>
      </c>
      <c r="F10" s="22">
        <v>11.4</v>
      </c>
      <c r="G10" s="22">
        <v>2.9</v>
      </c>
      <c r="H10" s="22"/>
      <c r="I10" s="24" t="s">
        <v>130</v>
      </c>
      <c r="J10" s="22"/>
      <c r="K10" s="24"/>
      <c r="L10" s="136" t="s">
        <v>272</v>
      </c>
    </row>
    <row r="11" spans="1:12" ht="15" x14ac:dyDescent="0.25">
      <c r="A11" s="22" t="s">
        <v>122</v>
      </c>
      <c r="B11" s="27" t="s">
        <v>134</v>
      </c>
      <c r="C11" s="22" t="s">
        <v>101</v>
      </c>
      <c r="D11" s="22">
        <v>37.5</v>
      </c>
      <c r="E11" s="28">
        <v>14.6</v>
      </c>
      <c r="F11" s="22">
        <v>11.4</v>
      </c>
      <c r="G11" s="22">
        <v>2.9</v>
      </c>
      <c r="H11" s="22"/>
      <c r="I11" s="24"/>
      <c r="J11" s="22"/>
      <c r="K11" s="24"/>
      <c r="L11" s="136">
        <v>56550</v>
      </c>
    </row>
    <row r="12" spans="1:12" ht="15" x14ac:dyDescent="0.25">
      <c r="A12" s="22" t="s">
        <v>122</v>
      </c>
      <c r="B12" s="27" t="s">
        <v>135</v>
      </c>
      <c r="C12" s="22" t="s">
        <v>101</v>
      </c>
      <c r="D12" s="22">
        <v>57</v>
      </c>
      <c r="E12" s="28">
        <v>14.6</v>
      </c>
      <c r="F12" s="22">
        <v>11.4</v>
      </c>
      <c r="G12" s="22">
        <v>5.0999999999999996</v>
      </c>
      <c r="H12" s="22"/>
      <c r="I12" s="24"/>
      <c r="J12" s="22"/>
      <c r="K12" s="24"/>
      <c r="L12" s="136">
        <v>56551</v>
      </c>
    </row>
    <row r="13" spans="1:12" ht="15" x14ac:dyDescent="0.25">
      <c r="A13" s="22" t="s">
        <v>122</v>
      </c>
      <c r="B13" s="27" t="s">
        <v>136</v>
      </c>
      <c r="C13" s="22" t="s">
        <v>101</v>
      </c>
      <c r="D13" s="22">
        <v>544.20000000000005</v>
      </c>
      <c r="E13" s="28">
        <v>50.8</v>
      </c>
      <c r="F13" s="22">
        <v>29</v>
      </c>
      <c r="G13" s="22">
        <v>14</v>
      </c>
      <c r="H13" s="22"/>
      <c r="I13" s="24"/>
      <c r="J13" s="22"/>
      <c r="K13" s="24"/>
      <c r="L13" s="137" t="s">
        <v>273</v>
      </c>
    </row>
    <row r="14" spans="1:12" ht="15" x14ac:dyDescent="0.25">
      <c r="A14" s="22" t="s">
        <v>122</v>
      </c>
      <c r="B14" s="27" t="s">
        <v>137</v>
      </c>
      <c r="C14" s="22" t="s">
        <v>101</v>
      </c>
      <c r="D14" s="22">
        <v>907</v>
      </c>
      <c r="E14" s="28">
        <v>66</v>
      </c>
      <c r="F14" s="22">
        <v>45.7</v>
      </c>
      <c r="G14" s="22">
        <v>35.6</v>
      </c>
      <c r="H14" s="22"/>
      <c r="I14" s="24"/>
      <c r="J14" s="22"/>
      <c r="K14" s="24"/>
      <c r="L14" s="137" t="s">
        <v>274</v>
      </c>
    </row>
    <row r="15" spans="1:12" ht="15" x14ac:dyDescent="0.25">
      <c r="A15" s="22" t="s">
        <v>122</v>
      </c>
      <c r="B15" s="27" t="s">
        <v>138</v>
      </c>
      <c r="C15" s="22" t="s">
        <v>101</v>
      </c>
      <c r="D15" s="22">
        <v>102</v>
      </c>
      <c r="E15" s="28">
        <v>29.5</v>
      </c>
      <c r="F15" s="22">
        <v>19</v>
      </c>
      <c r="G15" s="22">
        <v>5.5</v>
      </c>
      <c r="H15" s="22"/>
      <c r="I15" s="24"/>
      <c r="J15" s="22"/>
      <c r="K15" s="24"/>
      <c r="L15" s="133" t="s">
        <v>132</v>
      </c>
    </row>
    <row r="16" spans="1:12" ht="30" x14ac:dyDescent="0.25">
      <c r="A16" s="56" t="s">
        <v>122</v>
      </c>
      <c r="B16" s="56" t="s">
        <v>265</v>
      </c>
      <c r="C16" s="25" t="s">
        <v>266</v>
      </c>
      <c r="D16" s="56">
        <v>81</v>
      </c>
      <c r="E16" s="56">
        <v>20.32</v>
      </c>
      <c r="F16" s="56">
        <v>10.16</v>
      </c>
      <c r="G16" s="56">
        <v>5.08</v>
      </c>
      <c r="H16" s="56"/>
      <c r="I16" s="56"/>
      <c r="J16" s="56"/>
      <c r="K16" s="24"/>
      <c r="L16" s="134" t="s">
        <v>285</v>
      </c>
    </row>
    <row r="17" spans="1:16" s="54" customFormat="1" ht="15" x14ac:dyDescent="0.25">
      <c r="A17" s="138" t="s">
        <v>122</v>
      </c>
      <c r="B17" s="138" t="s">
        <v>267</v>
      </c>
      <c r="C17" s="129" t="s">
        <v>154</v>
      </c>
      <c r="D17" s="138">
        <v>350</v>
      </c>
      <c r="E17" s="138">
        <v>12</v>
      </c>
      <c r="F17" s="138">
        <v>9</v>
      </c>
      <c r="G17" s="138">
        <v>6</v>
      </c>
      <c r="H17" s="138"/>
      <c r="I17" s="138"/>
      <c r="J17" s="138"/>
      <c r="K17" s="139"/>
      <c r="L17" s="140" t="s">
        <v>269</v>
      </c>
    </row>
    <row r="18" spans="1:16" s="54" customFormat="1" ht="15" x14ac:dyDescent="0.25">
      <c r="A18" s="96" t="s">
        <v>122</v>
      </c>
      <c r="B18" s="96" t="s">
        <v>275</v>
      </c>
      <c r="C18" s="141" t="s">
        <v>154</v>
      </c>
      <c r="D18" s="142">
        <v>185.9</v>
      </c>
      <c r="E18" s="142">
        <v>22.86</v>
      </c>
      <c r="F18" s="142">
        <v>17.78</v>
      </c>
      <c r="G18" s="142">
        <v>10.16</v>
      </c>
      <c r="H18" s="96"/>
      <c r="I18" s="96"/>
      <c r="J18" s="96"/>
      <c r="K18" s="96"/>
      <c r="L18" s="135" t="s">
        <v>276</v>
      </c>
    </row>
    <row r="19" spans="1:16" s="54" customFormat="1" ht="15" x14ac:dyDescent="0.25">
      <c r="A19" s="96" t="s">
        <v>122</v>
      </c>
      <c r="B19" s="96" t="s">
        <v>286</v>
      </c>
      <c r="C19" s="141" t="s">
        <v>289</v>
      </c>
      <c r="D19" s="147">
        <v>200</v>
      </c>
      <c r="E19" s="148">
        <v>40.5</v>
      </c>
      <c r="F19" s="147">
        <v>20</v>
      </c>
      <c r="G19" s="147">
        <v>13.5</v>
      </c>
      <c r="H19" s="96"/>
      <c r="I19" s="96"/>
      <c r="J19" s="96"/>
      <c r="K19" s="96"/>
      <c r="L19" s="135" t="s">
        <v>288</v>
      </c>
      <c r="M19" s="54" t="s">
        <v>290</v>
      </c>
    </row>
    <row r="20" spans="1:16" s="54" customFormat="1" ht="15" x14ac:dyDescent="0.25">
      <c r="A20" s="96" t="s">
        <v>122</v>
      </c>
      <c r="B20" s="96" t="s">
        <v>287</v>
      </c>
      <c r="C20" s="141" t="s">
        <v>299</v>
      </c>
      <c r="D20" s="57">
        <v>293</v>
      </c>
      <c r="E20" s="57">
        <v>45.72</v>
      </c>
      <c r="F20" s="57">
        <v>27.94</v>
      </c>
      <c r="G20" s="57">
        <v>24.13</v>
      </c>
      <c r="H20" s="96"/>
      <c r="I20" s="96"/>
      <c r="J20" s="96"/>
      <c r="K20" s="96"/>
      <c r="L20" s="135" t="s">
        <v>297</v>
      </c>
      <c r="M20" s="54" t="s">
        <v>298</v>
      </c>
    </row>
    <row r="21" spans="1:16" x14ac:dyDescent="0.3">
      <c r="A21" s="20"/>
      <c r="B21" s="20"/>
      <c r="C21" s="20"/>
      <c r="D21" s="20"/>
      <c r="E21" s="20"/>
      <c r="F21" s="20"/>
      <c r="G21" s="20"/>
      <c r="H21" s="20"/>
      <c r="I21" s="20"/>
      <c r="J21" s="21"/>
      <c r="K21" s="21"/>
    </row>
    <row r="22" spans="1:16" ht="28.8" x14ac:dyDescent="0.3">
      <c r="A22" s="22" t="s">
        <v>94</v>
      </c>
      <c r="B22" s="33" t="s">
        <v>139</v>
      </c>
      <c r="C22" s="22" t="s">
        <v>101</v>
      </c>
      <c r="D22" s="22">
        <v>32</v>
      </c>
      <c r="E22" s="22">
        <v>23.5</v>
      </c>
      <c r="F22" s="22">
        <v>17.8</v>
      </c>
      <c r="G22" s="22">
        <v>2.5</v>
      </c>
      <c r="H22" s="22"/>
      <c r="I22" s="24"/>
      <c r="J22" s="22"/>
      <c r="K22" s="109" t="s">
        <v>284</v>
      </c>
      <c r="L22" s="143" t="s">
        <v>277</v>
      </c>
      <c r="P22" t="s">
        <v>297</v>
      </c>
    </row>
    <row r="23" spans="1:16" x14ac:dyDescent="0.3">
      <c r="A23" s="22" t="s">
        <v>94</v>
      </c>
      <c r="B23" s="33" t="s">
        <v>140</v>
      </c>
      <c r="C23" s="26" t="s">
        <v>101</v>
      </c>
      <c r="D23" s="22">
        <v>110</v>
      </c>
      <c r="E23" s="22">
        <v>29.9</v>
      </c>
      <c r="F23" s="22">
        <v>22.9</v>
      </c>
      <c r="G23" s="22">
        <v>2.5</v>
      </c>
      <c r="H23" s="22"/>
      <c r="I23" s="24"/>
      <c r="J23" s="22"/>
      <c r="K23" s="24" t="s">
        <v>123</v>
      </c>
      <c r="L23" s="144" t="s">
        <v>278</v>
      </c>
    </row>
    <row r="24" spans="1:16" x14ac:dyDescent="0.3">
      <c r="A24" s="22" t="s">
        <v>94</v>
      </c>
      <c r="B24" s="33" t="s">
        <v>141</v>
      </c>
      <c r="C24" s="26" t="s">
        <v>101</v>
      </c>
      <c r="D24" s="22">
        <v>118</v>
      </c>
      <c r="E24" s="22">
        <v>31.5</v>
      </c>
      <c r="F24" s="22">
        <v>22.9</v>
      </c>
      <c r="G24" s="22">
        <v>5.0999999999999996</v>
      </c>
      <c r="H24" s="22"/>
      <c r="I24" s="24"/>
      <c r="J24" s="22"/>
      <c r="K24" s="24" t="s">
        <v>124</v>
      </c>
      <c r="L24" s="145" t="s">
        <v>279</v>
      </c>
    </row>
    <row r="25" spans="1:16" x14ac:dyDescent="0.3">
      <c r="A25" s="22" t="s">
        <v>94</v>
      </c>
      <c r="B25" s="33" t="s">
        <v>110</v>
      </c>
      <c r="C25" s="26" t="s">
        <v>101</v>
      </c>
      <c r="D25" s="22">
        <v>13</v>
      </c>
      <c r="E25" s="22">
        <v>14.3</v>
      </c>
      <c r="F25" s="22">
        <v>11.2</v>
      </c>
      <c r="G25" s="22">
        <v>3.8</v>
      </c>
      <c r="H25" s="22"/>
      <c r="I25" s="24"/>
      <c r="J25" s="22"/>
      <c r="K25" s="24" t="s">
        <v>135</v>
      </c>
      <c r="L25" s="132" t="s">
        <v>280</v>
      </c>
    </row>
    <row r="26" spans="1:16" x14ac:dyDescent="0.3">
      <c r="A26" s="22" t="s">
        <v>94</v>
      </c>
      <c r="B26" s="33" t="s">
        <v>142</v>
      </c>
      <c r="C26" s="26" t="s">
        <v>303</v>
      </c>
      <c r="D26" s="22">
        <v>31</v>
      </c>
      <c r="E26" s="22"/>
      <c r="F26" s="22"/>
      <c r="G26" s="22"/>
      <c r="H26" s="22"/>
      <c r="I26" s="24"/>
      <c r="J26" s="22"/>
      <c r="K26" s="24" t="s">
        <v>143</v>
      </c>
      <c r="L26" s="146" t="s">
        <v>281</v>
      </c>
    </row>
    <row r="27" spans="1:16" x14ac:dyDescent="0.3">
      <c r="A27" s="22" t="s">
        <v>94</v>
      </c>
      <c r="B27" s="33" t="s">
        <v>144</v>
      </c>
      <c r="C27" s="26" t="s">
        <v>303</v>
      </c>
      <c r="D27" s="22">
        <v>48</v>
      </c>
      <c r="E27" s="22"/>
      <c r="F27" s="22"/>
      <c r="G27" s="22"/>
      <c r="H27" s="22"/>
      <c r="I27" s="24"/>
      <c r="J27" s="22"/>
      <c r="K27" s="24" t="s">
        <v>145</v>
      </c>
      <c r="L27" s="146" t="s">
        <v>281</v>
      </c>
    </row>
    <row r="28" spans="1:16" x14ac:dyDescent="0.3">
      <c r="A28" s="22" t="s">
        <v>94</v>
      </c>
      <c r="B28" s="33" t="s">
        <v>146</v>
      </c>
      <c r="C28" s="26" t="s">
        <v>101</v>
      </c>
      <c r="D28" s="22">
        <v>272.2</v>
      </c>
      <c r="E28" s="22">
        <v>28.6</v>
      </c>
      <c r="F28" s="22">
        <v>50.8</v>
      </c>
      <c r="G28" s="22">
        <v>9.5</v>
      </c>
      <c r="H28" s="22"/>
      <c r="I28" s="24"/>
      <c r="J28" s="22"/>
      <c r="K28" s="24" t="s">
        <v>136</v>
      </c>
      <c r="L28" s="132" t="s">
        <v>282</v>
      </c>
    </row>
    <row r="29" spans="1:16" ht="28.8" x14ac:dyDescent="0.3">
      <c r="A29" s="22" t="s">
        <v>94</v>
      </c>
      <c r="B29" s="33" t="s">
        <v>147</v>
      </c>
      <c r="C29" s="26" t="s">
        <v>101</v>
      </c>
      <c r="D29" s="22">
        <v>5.5</v>
      </c>
      <c r="E29" s="22">
        <v>30.5</v>
      </c>
      <c r="F29" s="22">
        <v>30.5</v>
      </c>
      <c r="G29" s="22">
        <v>0.32</v>
      </c>
      <c r="H29" s="22"/>
      <c r="I29" s="24"/>
      <c r="J29" s="22"/>
      <c r="K29" s="109" t="s">
        <v>148</v>
      </c>
      <c r="L29" s="132" t="s">
        <v>283</v>
      </c>
    </row>
    <row r="30" spans="1:16" s="54" customFormat="1" x14ac:dyDescent="0.3">
      <c r="A30" s="56" t="s">
        <v>94</v>
      </c>
      <c r="B30" s="33" t="s">
        <v>268</v>
      </c>
      <c r="C30" s="61" t="s">
        <v>101</v>
      </c>
      <c r="D30" s="96">
        <v>140</v>
      </c>
      <c r="E30" s="96">
        <v>12</v>
      </c>
      <c r="F30" s="96">
        <v>9</v>
      </c>
      <c r="G30" s="96">
        <v>6</v>
      </c>
      <c r="H30" s="56"/>
      <c r="I30" s="56"/>
      <c r="J30" s="56"/>
      <c r="K30" s="130" t="s">
        <v>267</v>
      </c>
      <c r="L30" s="146" t="s">
        <v>281</v>
      </c>
    </row>
    <row r="31" spans="1:16" s="54" customFormat="1" x14ac:dyDescent="0.3">
      <c r="A31" s="56" t="s">
        <v>94</v>
      </c>
      <c r="B31" s="33" t="s">
        <v>291</v>
      </c>
      <c r="C31" s="56" t="s">
        <v>289</v>
      </c>
      <c r="D31" s="149">
        <v>100</v>
      </c>
      <c r="E31" s="149">
        <v>39.5</v>
      </c>
      <c r="F31" s="149">
        <v>19.5</v>
      </c>
      <c r="G31" s="149">
        <v>9</v>
      </c>
      <c r="H31" s="56"/>
      <c r="I31" s="56"/>
      <c r="J31" s="56"/>
      <c r="K31" s="5" t="s">
        <v>286</v>
      </c>
      <c r="L31" s="120" t="s">
        <v>292</v>
      </c>
      <c r="M31" s="54" t="s">
        <v>290</v>
      </c>
      <c r="N31" s="54" t="s">
        <v>296</v>
      </c>
    </row>
    <row r="32" spans="1:16" x14ac:dyDescent="0.3">
      <c r="A32" s="56" t="s">
        <v>94</v>
      </c>
      <c r="B32" s="33" t="s">
        <v>293</v>
      </c>
      <c r="C32" s="5" t="s">
        <v>289</v>
      </c>
      <c r="D32" s="147">
        <v>30</v>
      </c>
      <c r="E32" s="147">
        <v>36.799999999999997</v>
      </c>
      <c r="F32" s="147">
        <v>18.5</v>
      </c>
      <c r="G32" s="147">
        <v>2.5</v>
      </c>
      <c r="H32" s="56"/>
      <c r="I32" s="56"/>
      <c r="J32" s="56"/>
      <c r="K32" s="56" t="s">
        <v>286</v>
      </c>
      <c r="L32" s="56" t="s">
        <v>294</v>
      </c>
      <c r="M32" t="s">
        <v>290</v>
      </c>
      <c r="N32" t="s">
        <v>295</v>
      </c>
    </row>
    <row r="33" spans="1:13" s="54" customFormat="1" x14ac:dyDescent="0.3">
      <c r="A33" s="56" t="s">
        <v>94</v>
      </c>
      <c r="B33" s="33" t="s">
        <v>301</v>
      </c>
      <c r="C33" s="5" t="s">
        <v>299</v>
      </c>
      <c r="D33" s="56">
        <v>331</v>
      </c>
      <c r="E33" s="57">
        <v>44.45</v>
      </c>
      <c r="F33" s="57">
        <v>26.67</v>
      </c>
      <c r="G33" s="57">
        <v>19.05</v>
      </c>
      <c r="H33" s="56"/>
      <c r="I33" s="56"/>
      <c r="J33" s="56"/>
      <c r="K33" s="56" t="s">
        <v>287</v>
      </c>
      <c r="L33" s="56" t="s">
        <v>300</v>
      </c>
      <c r="M33" s="54" t="s">
        <v>302</v>
      </c>
    </row>
    <row r="35" spans="1:13" x14ac:dyDescent="0.3">
      <c r="A35" s="59" t="s">
        <v>150</v>
      </c>
      <c r="B35" s="57" t="s">
        <v>149</v>
      </c>
      <c r="C35" s="56" t="s">
        <v>101</v>
      </c>
      <c r="D35" s="56">
        <v>13</v>
      </c>
      <c r="E35" s="56">
        <v>15.3</v>
      </c>
      <c r="F35" s="56">
        <v>25.4</v>
      </c>
      <c r="G35" s="56"/>
      <c r="H35" s="56" t="s">
        <v>262</v>
      </c>
      <c r="I35" s="56" t="s">
        <v>159</v>
      </c>
      <c r="J35" s="56"/>
      <c r="K35" s="56" t="s">
        <v>150</v>
      </c>
    </row>
    <row r="36" spans="1:13" x14ac:dyDescent="0.3">
      <c r="A36" s="59" t="s">
        <v>150</v>
      </c>
      <c r="B36" s="56" t="s">
        <v>151</v>
      </c>
      <c r="C36" s="56" t="s">
        <v>101</v>
      </c>
      <c r="D36" s="56">
        <v>22.4</v>
      </c>
      <c r="E36" s="56">
        <v>21.6</v>
      </c>
      <c r="F36" s="56">
        <v>30.5</v>
      </c>
      <c r="G36" s="56"/>
      <c r="H36" s="56" t="s">
        <v>262</v>
      </c>
      <c r="I36" s="56" t="s">
        <v>159</v>
      </c>
      <c r="J36" s="56"/>
      <c r="K36" s="56" t="s">
        <v>150</v>
      </c>
    </row>
    <row r="37" spans="1:13" x14ac:dyDescent="0.3">
      <c r="A37" s="59" t="s">
        <v>150</v>
      </c>
      <c r="B37" s="56" t="s">
        <v>152</v>
      </c>
      <c r="C37" s="56" t="s">
        <v>101</v>
      </c>
      <c r="D37" s="56">
        <v>30.2</v>
      </c>
      <c r="E37" s="56">
        <v>24.2</v>
      </c>
      <c r="F37" s="56">
        <v>36.799999999999997</v>
      </c>
      <c r="G37" s="56"/>
      <c r="H37" s="56" t="s">
        <v>262</v>
      </c>
      <c r="I37" s="56" t="s">
        <v>159</v>
      </c>
      <c r="J37" s="56"/>
      <c r="K37" s="56" t="s">
        <v>150</v>
      </c>
    </row>
    <row r="38" spans="1:13" x14ac:dyDescent="0.3">
      <c r="A38" s="93" t="s">
        <v>263</v>
      </c>
      <c r="B38" s="56" t="s">
        <v>153</v>
      </c>
      <c r="C38" s="56" t="s">
        <v>154</v>
      </c>
      <c r="D38" s="56">
        <v>1.75</v>
      </c>
      <c r="E38" s="56">
        <v>12.7</v>
      </c>
      <c r="F38" s="56">
        <v>15.2</v>
      </c>
      <c r="G38" s="56"/>
      <c r="H38" s="56"/>
      <c r="I38" s="56"/>
      <c r="J38" s="56"/>
      <c r="K38" s="56" t="s">
        <v>264</v>
      </c>
    </row>
    <row r="39" spans="1:13" x14ac:dyDescent="0.3">
      <c r="A39" s="93" t="s">
        <v>263</v>
      </c>
      <c r="B39" s="56" t="s">
        <v>155</v>
      </c>
      <c r="C39" s="56" t="s">
        <v>154</v>
      </c>
      <c r="D39" s="56">
        <v>1.5</v>
      </c>
      <c r="E39" s="56">
        <v>7.6</v>
      </c>
      <c r="F39" s="56">
        <v>10.199999999999999</v>
      </c>
      <c r="G39" s="56"/>
      <c r="H39" s="56"/>
      <c r="I39" s="56"/>
      <c r="J39" s="56"/>
      <c r="K39" s="56" t="s">
        <v>264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75"/>
  <sheetViews>
    <sheetView workbookViewId="0">
      <selection activeCell="G30" sqref="G30"/>
    </sheetView>
  </sheetViews>
  <sheetFormatPr defaultRowHeight="14.4" x14ac:dyDescent="0.3"/>
  <cols>
    <col min="1" max="1" width="13.109375" customWidth="1"/>
    <col min="2" max="2" width="15.44140625" customWidth="1"/>
    <col min="3" max="3" width="14.6640625" customWidth="1"/>
    <col min="4" max="4" width="20.5546875" bestFit="1" customWidth="1"/>
    <col min="5" max="5" width="16.109375" customWidth="1"/>
    <col min="6" max="6" width="15.44140625" customWidth="1"/>
    <col min="7" max="7" width="14.6640625" customWidth="1"/>
    <col min="8" max="8" width="16.6640625" bestFit="1" customWidth="1"/>
    <col min="9" max="9" width="13.109375" customWidth="1"/>
    <col min="10" max="10" width="15.44140625" customWidth="1"/>
    <col min="11" max="11" width="14.6640625" customWidth="1"/>
    <col min="12" max="12" width="26.6640625" bestFit="1" customWidth="1"/>
    <col min="13" max="13" width="14.33203125" bestFit="1" customWidth="1"/>
    <col min="14" max="14" width="23" bestFit="1" customWidth="1"/>
    <col min="15" max="15" width="26.33203125" bestFit="1" customWidth="1"/>
    <col min="16" max="16" width="13.109375" bestFit="1" customWidth="1"/>
    <col min="17" max="17" width="20.5546875" bestFit="1" customWidth="1"/>
    <col min="18" max="18" width="25.88671875" bestFit="1" customWidth="1"/>
    <col min="19" max="19" width="18.33203125" bestFit="1" customWidth="1"/>
    <col min="20" max="20" width="9.88671875" bestFit="1" customWidth="1"/>
    <col min="21" max="21" width="16.6640625" bestFit="1" customWidth="1"/>
    <col min="22" max="22" width="22.33203125" bestFit="1" customWidth="1"/>
    <col min="23" max="23" width="14.33203125" bestFit="1" customWidth="1"/>
    <col min="24" max="24" width="15.44140625" bestFit="1" customWidth="1"/>
    <col min="25" max="25" width="26.6640625" bestFit="1" customWidth="1"/>
  </cols>
  <sheetData>
    <row r="1" spans="1:37" ht="15" x14ac:dyDescent="0.25">
      <c r="A1" s="35" t="s">
        <v>160</v>
      </c>
      <c r="B1" s="35" t="s">
        <v>161</v>
      </c>
      <c r="C1" s="35" t="s">
        <v>162</v>
      </c>
      <c r="D1" s="35" t="s">
        <v>163</v>
      </c>
      <c r="E1" s="35" t="s">
        <v>164</v>
      </c>
      <c r="F1" s="35" t="s">
        <v>165</v>
      </c>
      <c r="G1" s="35" t="s">
        <v>166</v>
      </c>
      <c r="H1" s="35" t="s">
        <v>167</v>
      </c>
      <c r="I1" s="35" t="s">
        <v>168</v>
      </c>
      <c r="J1" s="35" t="s">
        <v>169</v>
      </c>
      <c r="K1" s="35" t="s">
        <v>170</v>
      </c>
      <c r="L1" s="35" t="s">
        <v>171</v>
      </c>
      <c r="M1" s="35" t="s">
        <v>172</v>
      </c>
      <c r="N1" s="35" t="s">
        <v>173</v>
      </c>
      <c r="O1" s="35" t="s">
        <v>174</v>
      </c>
      <c r="P1" s="35" t="s">
        <v>175</v>
      </c>
      <c r="Q1" s="35" t="s">
        <v>176</v>
      </c>
      <c r="R1" s="35" t="s">
        <v>177</v>
      </c>
      <c r="S1" s="35" t="s">
        <v>178</v>
      </c>
      <c r="T1" s="35" t="s">
        <v>179</v>
      </c>
      <c r="U1" s="35" t="s">
        <v>180</v>
      </c>
      <c r="V1" s="35" t="s">
        <v>181</v>
      </c>
      <c r="W1" s="35" t="s">
        <v>182</v>
      </c>
      <c r="X1" s="35" t="s">
        <v>183</v>
      </c>
      <c r="Y1" s="35" t="s">
        <v>184</v>
      </c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</row>
    <row r="2" spans="1:37" ht="15" x14ac:dyDescent="0.25">
      <c r="B2" t="str">
        <f>'Kit List'!C4</f>
        <v>HD3SS6126EVM</v>
      </c>
      <c r="C2">
        <f>GETPIVOTDATA("Sum of Weight ",$A$6)</f>
        <v>150</v>
      </c>
      <c r="D2" t="str">
        <f>VLOOKUP("box",A49:M75,5,0)</f>
        <v>TIBX011</v>
      </c>
      <c r="E2" s="43"/>
      <c r="F2" s="43"/>
      <c r="G2">
        <f>IFERROR((VLOOKUP("paper/ Cardstock",E6:G46,3,0)),0)+IFERROR((VLOOKUP("label",E6:G46,3,0)),0)</f>
        <v>16</v>
      </c>
      <c r="H2" s="38">
        <f>GETPIVOTDATA("Quantity",$I$6)</f>
        <v>1</v>
      </c>
      <c r="I2" s="44">
        <f>H2*4</f>
        <v>4</v>
      </c>
      <c r="J2" s="38">
        <f>IFERROR((VLOOKUP("FM",A6:C46,3,0)),0)</f>
        <v>32</v>
      </c>
      <c r="K2" s="38">
        <f>IFERROR((VLOOKUP("cd",A6:C46,2,0)),0)</f>
        <v>0</v>
      </c>
      <c r="L2" s="44">
        <f>K2*16.5</f>
        <v>0</v>
      </c>
      <c r="M2" s="38">
        <f>IFERROR((VLOOKUP("cdj",A6:C46,2,0)),0)</f>
        <v>0</v>
      </c>
      <c r="N2" s="44">
        <f>M2*70</f>
        <v>0</v>
      </c>
      <c r="O2" s="38">
        <f>IFERROR((VLOOKUP("EEE",E6:G46,3,0)),0)</f>
        <v>0</v>
      </c>
      <c r="P2" s="38">
        <f>IFERROR((VLOOKUP("pcb",A6:C46,2,0)),0)</f>
        <v>1</v>
      </c>
      <c r="Q2" s="38">
        <f>IFERROR((VLOOKUP("SD",A6:C46,2,0)),0)</f>
        <v>0</v>
      </c>
      <c r="R2" s="44">
        <f>2*Q2</f>
        <v>0</v>
      </c>
      <c r="S2" s="38">
        <f>IFERROR((VLOOKUP("EB",A6:C46,3,0)),0)</f>
        <v>0</v>
      </c>
      <c r="T2" s="38">
        <f>IFERROR((VLOOKUP("CBL",A6:C46,2,0)),0)</f>
        <v>0</v>
      </c>
      <c r="U2" s="38">
        <f>IFERROR((VLOOKUP("CBL",A6:C46,3,0)),0)</f>
        <v>0</v>
      </c>
      <c r="V2" s="38">
        <f>IFERROR((VLOOKUP("bat",A49:M75,5,0)),0)</f>
        <v>0</v>
      </c>
      <c r="W2" s="38">
        <f>IFERROR((VLOOKUP("BAT",A6:C46,3,0)),0)</f>
        <v>0</v>
      </c>
      <c r="X2" s="38">
        <f>IFERROR((VLOOKUP("bat",A49:M75,13,0)),0)</f>
        <v>0</v>
      </c>
      <c r="Y2" s="44">
        <f>T2*0.5</f>
        <v>0</v>
      </c>
    </row>
    <row r="3" spans="1:37" ht="15" x14ac:dyDescent="0.25">
      <c r="E3" s="53" t="s">
        <v>203</v>
      </c>
      <c r="F3" s="53" t="s">
        <v>203</v>
      </c>
    </row>
    <row r="6" spans="1:37" ht="15" x14ac:dyDescent="0.25">
      <c r="A6" s="45" t="s">
        <v>195</v>
      </c>
      <c r="B6" s="54" t="s">
        <v>197</v>
      </c>
      <c r="C6" s="54" t="s">
        <v>198</v>
      </c>
      <c r="E6" s="45" t="s">
        <v>195</v>
      </c>
      <c r="F6" s="54" t="s">
        <v>197</v>
      </c>
      <c r="G6" s="54" t="s">
        <v>198</v>
      </c>
      <c r="I6" s="45" t="s">
        <v>195</v>
      </c>
      <c r="J6" t="s">
        <v>197</v>
      </c>
    </row>
    <row r="7" spans="1:37" ht="15" x14ac:dyDescent="0.25">
      <c r="A7" s="46"/>
      <c r="B7" s="47">
        <v>0</v>
      </c>
      <c r="C7" s="47">
        <v>0</v>
      </c>
      <c r="E7" s="46" t="s">
        <v>158</v>
      </c>
      <c r="F7" s="47">
        <v>1</v>
      </c>
      <c r="G7" s="47">
        <v>102</v>
      </c>
      <c r="I7" s="46" t="s">
        <v>200</v>
      </c>
      <c r="J7" s="47">
        <v>1</v>
      </c>
      <c r="L7" s="38" t="s">
        <v>185</v>
      </c>
    </row>
    <row r="8" spans="1:37" ht="15" x14ac:dyDescent="0.25">
      <c r="A8" s="46" t="s">
        <v>82</v>
      </c>
      <c r="B8" s="47">
        <v>1</v>
      </c>
      <c r="C8" s="47">
        <v>102</v>
      </c>
      <c r="E8" s="46" t="s">
        <v>191</v>
      </c>
      <c r="F8" s="47">
        <v>1</v>
      </c>
      <c r="G8" s="47">
        <v>0</v>
      </c>
      <c r="I8" s="46" t="s">
        <v>196</v>
      </c>
      <c r="J8" s="47">
        <v>1</v>
      </c>
      <c r="L8" s="38" t="s">
        <v>186</v>
      </c>
    </row>
    <row r="9" spans="1:37" ht="15" x14ac:dyDescent="0.25">
      <c r="A9" s="46" t="s">
        <v>95</v>
      </c>
      <c r="B9" s="47">
        <v>1</v>
      </c>
      <c r="C9" s="47">
        <v>32</v>
      </c>
      <c r="E9" s="46" t="s">
        <v>194</v>
      </c>
      <c r="F9" s="47">
        <v>1</v>
      </c>
      <c r="G9" s="47">
        <v>32</v>
      </c>
      <c r="L9" s="38" t="s">
        <v>187</v>
      </c>
    </row>
    <row r="10" spans="1:37" ht="15" x14ac:dyDescent="0.25">
      <c r="A10" s="46" t="s">
        <v>86</v>
      </c>
      <c r="B10" s="47">
        <v>1</v>
      </c>
      <c r="C10" s="47">
        <v>2</v>
      </c>
      <c r="E10" s="46"/>
      <c r="F10" s="47">
        <v>0</v>
      </c>
      <c r="G10" s="47">
        <v>0</v>
      </c>
      <c r="L10" s="38" t="s">
        <v>188</v>
      </c>
    </row>
    <row r="11" spans="1:37" ht="15" x14ac:dyDescent="0.25">
      <c r="A11" s="46" t="s">
        <v>57</v>
      </c>
      <c r="B11" s="47">
        <v>2</v>
      </c>
      <c r="C11" s="47">
        <v>14</v>
      </c>
      <c r="E11" s="46" t="s">
        <v>193</v>
      </c>
      <c r="F11" s="47">
        <v>2</v>
      </c>
      <c r="G11" s="47">
        <v>14</v>
      </c>
      <c r="L11" s="38" t="s">
        <v>189</v>
      </c>
    </row>
    <row r="12" spans="1:37" s="38" customFormat="1" ht="15" x14ac:dyDescent="0.25">
      <c r="A12" s="46" t="s">
        <v>58</v>
      </c>
      <c r="B12" s="47">
        <v>1</v>
      </c>
      <c r="C12" s="47">
        <v>0</v>
      </c>
      <c r="D12"/>
      <c r="E12" s="46" t="s">
        <v>87</v>
      </c>
      <c r="F12" s="47">
        <v>1</v>
      </c>
      <c r="G12" s="47">
        <v>2</v>
      </c>
      <c r="H12"/>
      <c r="I12"/>
      <c r="J12"/>
    </row>
    <row r="13" spans="1:37" s="38" customFormat="1" ht="15" x14ac:dyDescent="0.25">
      <c r="A13" s="46" t="s">
        <v>196</v>
      </c>
      <c r="B13" s="47">
        <v>6</v>
      </c>
      <c r="C13" s="47">
        <v>150</v>
      </c>
      <c r="D13"/>
      <c r="E13" s="46" t="s">
        <v>196</v>
      </c>
      <c r="F13" s="47">
        <v>6</v>
      </c>
      <c r="G13" s="47">
        <v>150</v>
      </c>
      <c r="H13"/>
      <c r="I13"/>
      <c r="J13"/>
    </row>
    <row r="14" spans="1:37" s="38" customFormat="1" ht="15" x14ac:dyDescent="0.25">
      <c r="A14"/>
      <c r="B14"/>
      <c r="C14"/>
      <c r="D14"/>
      <c r="E14"/>
      <c r="F14"/>
      <c r="G14"/>
      <c r="H14"/>
      <c r="I14"/>
      <c r="J14"/>
    </row>
    <row r="15" spans="1:37" s="38" customFormat="1" ht="15" x14ac:dyDescent="0.25">
      <c r="A15"/>
      <c r="B15"/>
      <c r="C15"/>
      <c r="D15"/>
      <c r="E15"/>
      <c r="F15"/>
      <c r="G15"/>
      <c r="H15"/>
      <c r="I15"/>
      <c r="J15"/>
    </row>
    <row r="16" spans="1:37" s="38" customFormat="1" ht="15" x14ac:dyDescent="0.25"/>
    <row r="17" s="38" customFormat="1" ht="15" x14ac:dyDescent="0.25"/>
    <row r="18" s="38" customFormat="1" ht="15" x14ac:dyDescent="0.25"/>
    <row r="19" s="38" customFormat="1" x14ac:dyDescent="0.3"/>
    <row r="20" s="38" customFormat="1" x14ac:dyDescent="0.3"/>
    <row r="21" s="38" customFormat="1" x14ac:dyDescent="0.3"/>
    <row r="22" s="38" customFormat="1" x14ac:dyDescent="0.3"/>
    <row r="23" s="38" customFormat="1" x14ac:dyDescent="0.3"/>
    <row r="24" s="38" customFormat="1" x14ac:dyDescent="0.3"/>
    <row r="25" s="38" customFormat="1" x14ac:dyDescent="0.3"/>
    <row r="26" s="38" customFormat="1" x14ac:dyDescent="0.3"/>
    <row r="27" s="38" customFormat="1" x14ac:dyDescent="0.3"/>
    <row r="28" s="38" customFormat="1" x14ac:dyDescent="0.3"/>
    <row r="29" s="38" customFormat="1" x14ac:dyDescent="0.3"/>
    <row r="30" s="38" customFormat="1" x14ac:dyDescent="0.3"/>
    <row r="31" s="38" customFormat="1" x14ac:dyDescent="0.3"/>
    <row r="32" s="38" customFormat="1" x14ac:dyDescent="0.3"/>
    <row r="33" spans="1:10" s="38" customFormat="1" x14ac:dyDescent="0.3"/>
    <row r="34" spans="1:10" s="38" customFormat="1" x14ac:dyDescent="0.3"/>
    <row r="35" spans="1:10" s="38" customFormat="1" x14ac:dyDescent="0.3"/>
    <row r="36" spans="1:10" s="38" customFormat="1" x14ac:dyDescent="0.3"/>
    <row r="37" spans="1:10" s="38" customFormat="1" x14ac:dyDescent="0.3"/>
    <row r="38" spans="1:10" s="38" customFormat="1" x14ac:dyDescent="0.3"/>
    <row r="39" spans="1:10" s="38" customFormat="1" x14ac:dyDescent="0.3"/>
    <row r="40" spans="1:10" s="38" customFormat="1" x14ac:dyDescent="0.3"/>
    <row r="41" spans="1:10" s="38" customFormat="1" x14ac:dyDescent="0.3">
      <c r="A41"/>
      <c r="B41"/>
      <c r="C41"/>
    </row>
    <row r="42" spans="1:10" s="38" customFormat="1" x14ac:dyDescent="0.3">
      <c r="A42"/>
      <c r="B42"/>
      <c r="C42"/>
    </row>
    <row r="43" spans="1:10" x14ac:dyDescent="0.3">
      <c r="D43" s="38"/>
      <c r="E43" s="38"/>
      <c r="F43" s="38"/>
      <c r="G43" s="38"/>
      <c r="H43" s="38"/>
      <c r="I43" s="38"/>
      <c r="J43" s="38"/>
    </row>
    <row r="48" spans="1:10" ht="15" thickBot="1" x14ac:dyDescent="0.35"/>
    <row r="49" spans="1:13" x14ac:dyDescent="0.3">
      <c r="A49" s="50" t="s">
        <v>190</v>
      </c>
      <c r="B49" s="48" t="s">
        <v>4</v>
      </c>
      <c r="C49" s="40" t="s">
        <v>3</v>
      </c>
      <c r="D49" s="41" t="s">
        <v>0</v>
      </c>
      <c r="E49" s="41" t="s">
        <v>10</v>
      </c>
      <c r="F49" s="40" t="s">
        <v>2</v>
      </c>
      <c r="G49" s="41" t="s">
        <v>105</v>
      </c>
      <c r="H49" s="41" t="s">
        <v>106</v>
      </c>
      <c r="I49" s="41" t="s">
        <v>107</v>
      </c>
      <c r="J49" s="41" t="s">
        <v>108</v>
      </c>
      <c r="K49" s="40" t="s">
        <v>99</v>
      </c>
      <c r="L49" s="40" t="s">
        <v>104</v>
      </c>
      <c r="M49" s="42" t="s">
        <v>9</v>
      </c>
    </row>
    <row r="50" spans="1:13" x14ac:dyDescent="0.3">
      <c r="A50" s="51" t="str">
        <f>LEFT(B50,(MIN(FIND({0,1,2,3,4,5,6,7,8,9},B50&amp;"0123456789"))-1))</f>
        <v>PCB</v>
      </c>
      <c r="B50" s="49" t="str">
        <f>'Kit List'!A7</f>
        <v>PCB1</v>
      </c>
      <c r="C50" s="49">
        <f>'Kit List'!B7</f>
        <v>1</v>
      </c>
      <c r="D50" s="49" t="str">
        <f>'Kit List'!C7</f>
        <v>HD3SS6126EVM; CIRCUIT BOARD; CDDS 6573399</v>
      </c>
      <c r="E50" s="49" t="str">
        <f>'Kit List'!D7</f>
        <v>HD3SS6126EVM-CB</v>
      </c>
      <c r="F50" s="49" t="str">
        <f>'Kit List'!E7</f>
        <v>Texas Instruments</v>
      </c>
      <c r="G50" s="49">
        <f>'Kit List'!F7</f>
        <v>19.059999999999999</v>
      </c>
      <c r="H50" s="49">
        <f>'Kit List'!G7</f>
        <v>5.8</v>
      </c>
      <c r="I50" s="49">
        <f>'Kit List'!H7</f>
        <v>5.8</v>
      </c>
      <c r="J50" s="49">
        <f>'Kit List'!I7</f>
        <v>1</v>
      </c>
      <c r="K50" s="49" t="str">
        <f>IFERROR((VLOOKUP(A50,'Kit Item Reference Designators'!A1:C45,3,0)),"")</f>
        <v>EEE</v>
      </c>
      <c r="L50" s="49" t="str">
        <f>'Kit List'!K7</f>
        <v>Bag, ESD</v>
      </c>
      <c r="M50" s="49">
        <f>'Kit List'!L7</f>
        <v>0</v>
      </c>
    </row>
    <row r="51" spans="1:13" x14ac:dyDescent="0.3">
      <c r="A51" s="51" t="str">
        <f>LEFT(B51,(MIN(FIND({0,1,2,3,4,5,6,7,8,9},B51&amp;"0123456789"))-1))</f>
        <v/>
      </c>
      <c r="B51" s="49">
        <f>'Kit List'!A8</f>
        <v>0</v>
      </c>
      <c r="C51" s="49">
        <f>'Kit List'!B8</f>
        <v>0</v>
      </c>
      <c r="D51" s="49">
        <f>'Kit List'!C8</f>
        <v>0</v>
      </c>
      <c r="E51" s="49">
        <f>'Kit List'!D8</f>
        <v>0</v>
      </c>
      <c r="F51" s="49">
        <f>'Kit List'!E8</f>
        <v>0</v>
      </c>
      <c r="G51" s="49">
        <f>'Kit List'!F8</f>
        <v>0</v>
      </c>
      <c r="H51" s="49">
        <f>'Kit List'!G8</f>
        <v>0</v>
      </c>
      <c r="I51" s="49">
        <f>'Kit List'!H8</f>
        <v>0</v>
      </c>
      <c r="J51" s="49">
        <f>'Kit List'!I8</f>
        <v>0</v>
      </c>
      <c r="K51" s="49" t="str">
        <f>IFERROR((VLOOKUP(A51,'Kit Item Reference Designators'!A2:C46,3,0)),"")</f>
        <v/>
      </c>
      <c r="L51" s="49">
        <f>'Kit List'!K8</f>
        <v>0</v>
      </c>
      <c r="M51" s="49">
        <f>'Kit List'!L8</f>
        <v>0</v>
      </c>
    </row>
    <row r="52" spans="1:13" x14ac:dyDescent="0.3">
      <c r="A52" s="51" t="str">
        <f>LEFT(B52,(MIN(FIND({0,1,2,3,4,5,6,7,8,9},B52&amp;"0123456789"))-1))</f>
        <v/>
      </c>
      <c r="B52" s="49">
        <f>'Kit List'!A9</f>
        <v>0</v>
      </c>
      <c r="C52" s="49">
        <f>'Kit List'!B9</f>
        <v>0</v>
      </c>
      <c r="D52" s="49">
        <f>'Kit List'!C9</f>
        <v>0</v>
      </c>
      <c r="E52" s="49">
        <f>'Kit List'!D9</f>
        <v>0</v>
      </c>
      <c r="F52" s="49">
        <f>'Kit List'!E9</f>
        <v>0</v>
      </c>
      <c r="G52" s="49">
        <f>'Kit List'!F9</f>
        <v>0</v>
      </c>
      <c r="H52" s="49">
        <f>'Kit List'!G9</f>
        <v>0</v>
      </c>
      <c r="I52" s="49">
        <f>'Kit List'!H9</f>
        <v>0</v>
      </c>
      <c r="J52" s="49">
        <f>'Kit List'!I9</f>
        <v>0</v>
      </c>
      <c r="K52" s="49" t="str">
        <f>IFERROR((VLOOKUP(A52,'Kit Item Reference Designators'!A3:C47,3,0)),"")</f>
        <v/>
      </c>
      <c r="L52" s="49">
        <f>'Kit List'!K9</f>
        <v>0</v>
      </c>
      <c r="M52" s="49">
        <f>'Kit List'!L9</f>
        <v>0</v>
      </c>
    </row>
    <row r="53" spans="1:13" x14ac:dyDescent="0.3">
      <c r="A53" s="51" t="str">
        <f>LEFT(B53,(MIN(FIND({0,1,2,3,4,5,6,7,8,9},B53&amp;"0123456789"))-1))</f>
        <v>BOX</v>
      </c>
      <c r="B53" s="49" t="str">
        <f>'Kit List'!A10</f>
        <v>BOX1</v>
      </c>
      <c r="C53" s="49">
        <f>'Kit List'!B10</f>
        <v>1</v>
      </c>
      <c r="D53" s="49" t="str">
        <f>'Kit List'!C10</f>
        <v>Box, Cardboard</v>
      </c>
      <c r="E53" s="49" t="str">
        <f>'Kit List'!D10</f>
        <v>TIBX011</v>
      </c>
      <c r="F53" s="49" t="str">
        <f>'Kit List'!E10</f>
        <v>Leaman</v>
      </c>
      <c r="G53" s="49">
        <f>'Kit List'!F10</f>
        <v>57</v>
      </c>
      <c r="H53" s="49">
        <f>'Kit List'!G10</f>
        <v>14.6</v>
      </c>
      <c r="I53" s="49">
        <f>'Kit List'!H10</f>
        <v>11.4</v>
      </c>
      <c r="J53" s="49">
        <f>'Kit List'!I10</f>
        <v>5.0999999999999996</v>
      </c>
      <c r="K53" s="49" t="str">
        <f>IFERROR((VLOOKUP(A53,'Kit Item Reference Designators'!A4:C48,3,0)),"")</f>
        <v>Cardboard</v>
      </c>
      <c r="L53" s="49" t="str">
        <f>'Kit List'!K10</f>
        <v>Box</v>
      </c>
      <c r="M53" s="49" t="str">
        <f>'Kit List'!L10</f>
        <v xml:space="preserve"> </v>
      </c>
    </row>
    <row r="54" spans="1:13" x14ac:dyDescent="0.3">
      <c r="A54" s="51" t="str">
        <f>LEFT(B54,(MIN(FIND({0,1,2,3,4,5,6,7,8,9},B54&amp;"0123456789"))-1))</f>
        <v>FM</v>
      </c>
      <c r="B54" s="49" t="str">
        <f>'Kit List'!A11</f>
        <v>FM1</v>
      </c>
      <c r="C54" s="49">
        <f>'Kit List'!B11</f>
        <v>1</v>
      </c>
      <c r="D54" s="49" t="str">
        <f>'Kit List'!C11</f>
        <v>Foam, Antistatic, Convoluted</v>
      </c>
      <c r="E54" s="49" t="str">
        <f>'Kit List'!D11</f>
        <v>TIFM001</v>
      </c>
      <c r="F54" s="49" t="str">
        <f>'Kit List'!E11</f>
        <v>Leaman</v>
      </c>
      <c r="G54" s="49">
        <f>'Kit List'!F11</f>
        <v>32</v>
      </c>
      <c r="H54" s="49">
        <f>'Kit List'!G11</f>
        <v>23.5</v>
      </c>
      <c r="I54" s="49">
        <f>'Kit List'!H11</f>
        <v>17.8</v>
      </c>
      <c r="J54" s="49">
        <f>'Kit List'!I11</f>
        <v>2.5</v>
      </c>
      <c r="K54" s="49" t="str">
        <f>IFERROR((VLOOKUP(A54,'Kit Item Reference Designators'!A5:C49,3,0)),"")</f>
        <v>Plastic</v>
      </c>
      <c r="L54" s="49" t="str">
        <f>'Kit List'!K11</f>
        <v>Foam</v>
      </c>
      <c r="M54" s="49" t="str">
        <f>'Kit List'!L11</f>
        <v>2 per box</v>
      </c>
    </row>
    <row r="55" spans="1:13" x14ac:dyDescent="0.3">
      <c r="A55" s="51" t="str">
        <f>LEFT(B55,(MIN(FIND({0,1,2,3,4,5,6,7,8,9},B55&amp;"0123456789"))-1))</f>
        <v/>
      </c>
      <c r="B55" s="49">
        <f>'Kit List'!A12</f>
        <v>0</v>
      </c>
      <c r="C55" s="49">
        <f>'Kit List'!B12</f>
        <v>0</v>
      </c>
      <c r="D55" s="49">
        <f>'Kit List'!C12</f>
        <v>0</v>
      </c>
      <c r="E55" s="49">
        <f>'Kit List'!D12</f>
        <v>0</v>
      </c>
      <c r="F55" s="49">
        <f>'Kit List'!E12</f>
        <v>0</v>
      </c>
      <c r="G55" s="49">
        <f>'Kit List'!F12</f>
        <v>0</v>
      </c>
      <c r="H55" s="49">
        <f>'Kit List'!G12</f>
        <v>0</v>
      </c>
      <c r="I55" s="49">
        <f>'Kit List'!H12</f>
        <v>0</v>
      </c>
      <c r="J55" s="49">
        <f>'Kit List'!I12</f>
        <v>0</v>
      </c>
      <c r="K55" s="49" t="str">
        <f>IFERROR((VLOOKUP(A55,'Kit Item Reference Designators'!A6:C50,3,0)),"")</f>
        <v/>
      </c>
      <c r="L55" s="49">
        <f>'Kit List'!K12</f>
        <v>0</v>
      </c>
      <c r="M55" s="49">
        <f>'Kit List'!L12</f>
        <v>0</v>
      </c>
    </row>
    <row r="56" spans="1:13" x14ac:dyDescent="0.3">
      <c r="A56" s="51" t="str">
        <f>LEFT(B56,(MIN(FIND({0,1,2,3,4,5,6,7,8,9},B56&amp;"0123456789"))-1))</f>
        <v/>
      </c>
      <c r="B56" s="49">
        <f>'Kit List'!A13</f>
        <v>0</v>
      </c>
      <c r="C56" s="49">
        <f>'Kit List'!B13</f>
        <v>0</v>
      </c>
      <c r="D56" s="49">
        <f>'Kit List'!C13</f>
        <v>0</v>
      </c>
      <c r="E56" s="49">
        <f>'Kit List'!D13</f>
        <v>0</v>
      </c>
      <c r="F56" s="49">
        <f>'Kit List'!E13</f>
        <v>0</v>
      </c>
      <c r="G56" s="49">
        <f>'Kit List'!F13</f>
        <v>0</v>
      </c>
      <c r="H56" s="49">
        <f>'Kit List'!G13</f>
        <v>0</v>
      </c>
      <c r="I56" s="49">
        <f>'Kit List'!H13</f>
        <v>0</v>
      </c>
      <c r="J56" s="49">
        <f>'Kit List'!I13</f>
        <v>0</v>
      </c>
      <c r="K56" s="49" t="str">
        <f>IFERROR((VLOOKUP(A56,'Kit Item Reference Designators'!A7:C51,3,0)),"")</f>
        <v/>
      </c>
      <c r="L56" s="49">
        <f>'Kit List'!K13</f>
        <v>0</v>
      </c>
      <c r="M56" s="49">
        <f>'Kit List'!L13</f>
        <v>0</v>
      </c>
    </row>
    <row r="57" spans="1:13" x14ac:dyDescent="0.3">
      <c r="A57" s="51" t="str">
        <f>LEFT(B57,(MIN(FIND({0,1,2,3,4,5,6,7,8,9},B57&amp;"0123456789"))-1))</f>
        <v>LBL</v>
      </c>
      <c r="B57" s="49" t="str">
        <f>'Kit List'!A14</f>
        <v>LBL1</v>
      </c>
      <c r="C57" s="49">
        <f>'Kit List'!B14</f>
        <v>1</v>
      </c>
      <c r="D57" s="49" t="str">
        <f>'Kit List'!C14</f>
        <v>LABEL EVM Box Label for Analog, Small 4x5</v>
      </c>
      <c r="E57" s="49" t="str">
        <f>'Kit List'!D14</f>
        <v>SLLF003</v>
      </c>
      <c r="F57" s="49" t="str">
        <f>'Kit List'!E14</f>
        <v>Print on Demand</v>
      </c>
      <c r="G57" s="49">
        <f>'Kit List'!F14</f>
        <v>2</v>
      </c>
      <c r="H57" s="49">
        <f>'Kit List'!G14</f>
        <v>10.199999999999999</v>
      </c>
      <c r="I57" s="49">
        <f>'Kit List'!H14</f>
        <v>12.7</v>
      </c>
      <c r="J57" s="49">
        <f>'Kit List'!I14</f>
        <v>0</v>
      </c>
      <c r="K57" s="49" t="str">
        <f>IFERROR((VLOOKUP(A57,'Kit Item Reference Designators'!A8:C52,3,0)),"")</f>
        <v>Label</v>
      </c>
      <c r="L57" s="49" t="str">
        <f>'Kit List'!K14</f>
        <v>Paper</v>
      </c>
      <c r="M57" s="49">
        <f>'Kit List'!L14</f>
        <v>0</v>
      </c>
    </row>
    <row r="58" spans="1:13" x14ac:dyDescent="0.3">
      <c r="A58" s="51" t="str">
        <f>LEFT(B58,(MIN(FIND({0,1,2,3,4,5,6,7,8,9},B58&amp;"0123456789"))-1))</f>
        <v>LIT</v>
      </c>
      <c r="B58" s="49" t="str">
        <f>'Kit List'!A15</f>
        <v>LIT1</v>
      </c>
      <c r="C58" s="49">
        <f>'Kit List'!B15</f>
        <v>1</v>
      </c>
      <c r="D58" s="49" t="str">
        <f>'Kit List'!C15</f>
        <v>Literature, EVM Disclaimer Read Me - Goes in All Analog kits</v>
      </c>
      <c r="E58" s="49" t="str">
        <f>'Kit List'!D15</f>
        <v>SZZC019</v>
      </c>
      <c r="F58" s="49" t="str">
        <f>'Kit List'!E15</f>
        <v>Print on Demand</v>
      </c>
      <c r="G58" s="49">
        <f>'Kit List'!F15</f>
        <v>7</v>
      </c>
      <c r="H58" s="49">
        <f>'Kit List'!G15</f>
        <v>8.5</v>
      </c>
      <c r="I58" s="49">
        <f>'Kit List'!H15</f>
        <v>11</v>
      </c>
      <c r="J58" s="49">
        <f>'Kit List'!I15</f>
        <v>0</v>
      </c>
      <c r="K58" s="49" t="str">
        <f>IFERROR((VLOOKUP(A58,'Kit Item Reference Designators'!A9:C53,3,0)),"")</f>
        <v>Paper/ Cardstock</v>
      </c>
      <c r="L58" s="49" t="str">
        <f>'Kit List'!K15</f>
        <v>Paper</v>
      </c>
      <c r="M58" s="49">
        <f>'Kit List'!L15</f>
        <v>0</v>
      </c>
    </row>
    <row r="59" spans="1:13" x14ac:dyDescent="0.3">
      <c r="A59" s="51" t="e">
        <f>LEFT(B59,(MIN(FIND({0,1,2,3,4,5,6,7,8,9},B59&amp;"0123456789"))-1))</f>
        <v>#REF!</v>
      </c>
      <c r="B59" s="49" t="e">
        <f>'Kit List'!#REF!</f>
        <v>#REF!</v>
      </c>
      <c r="C59" s="49" t="e">
        <f>'Kit List'!#REF!</f>
        <v>#REF!</v>
      </c>
      <c r="D59" s="49" t="e">
        <f>'Kit List'!#REF!</f>
        <v>#REF!</v>
      </c>
      <c r="E59" s="49" t="e">
        <f>'Kit List'!#REF!</f>
        <v>#REF!</v>
      </c>
      <c r="F59" s="49" t="e">
        <f>'Kit List'!#REF!</f>
        <v>#REF!</v>
      </c>
      <c r="G59" s="49" t="e">
        <f>'Kit List'!#REF!</f>
        <v>#REF!</v>
      </c>
      <c r="H59" s="49" t="e">
        <f>'Kit List'!#REF!</f>
        <v>#REF!</v>
      </c>
      <c r="I59" s="49" t="e">
        <f>'Kit List'!#REF!</f>
        <v>#REF!</v>
      </c>
      <c r="J59" s="49" t="e">
        <f>'Kit List'!#REF!</f>
        <v>#REF!</v>
      </c>
      <c r="K59" s="49" t="str">
        <f>IFERROR((VLOOKUP(A59,'Kit Item Reference Designators'!A10:C54,3,0)),"")</f>
        <v/>
      </c>
      <c r="L59" s="49" t="e">
        <f>'Kit List'!#REF!</f>
        <v>#REF!</v>
      </c>
      <c r="M59" s="49" t="e">
        <f>'Kit List'!#REF!</f>
        <v>#REF!</v>
      </c>
    </row>
    <row r="60" spans="1:13" x14ac:dyDescent="0.3">
      <c r="A60" s="51" t="str">
        <f>LEFT(B60,(MIN(FIND({0,1,2,3,4,5,6,7,8,9},B60&amp;"0123456789"))-1))</f>
        <v/>
      </c>
      <c r="B60" s="49">
        <f>'Kit List'!A16</f>
        <v>0</v>
      </c>
      <c r="C60" s="49">
        <f>'Kit List'!B16</f>
        <v>0</v>
      </c>
      <c r="D60" s="49">
        <f>'Kit List'!C16</f>
        <v>0</v>
      </c>
      <c r="E60" s="49">
        <f>'Kit List'!D16</f>
        <v>0</v>
      </c>
      <c r="F60" s="49">
        <f>'Kit List'!E16</f>
        <v>0</v>
      </c>
      <c r="G60" s="49">
        <f>'Kit List'!F16</f>
        <v>0</v>
      </c>
      <c r="H60" s="49">
        <f>'Kit List'!G16</f>
        <v>0</v>
      </c>
      <c r="I60" s="49">
        <f>'Kit List'!H16</f>
        <v>0</v>
      </c>
      <c r="J60" s="49">
        <f>'Kit List'!I16</f>
        <v>0</v>
      </c>
      <c r="K60" s="49" t="str">
        <f>IFERROR((VLOOKUP(A60,'Kit Item Reference Designators'!A11:C55,3,0)),"")</f>
        <v/>
      </c>
      <c r="L60" s="49">
        <f>'Kit List'!K16</f>
        <v>0</v>
      </c>
      <c r="M60" s="49">
        <f>'Kit List'!L16</f>
        <v>0</v>
      </c>
    </row>
    <row r="61" spans="1:13" x14ac:dyDescent="0.3">
      <c r="A61" s="51" t="str">
        <f>LEFT(B61,(MIN(FIND({0,1,2,3,4,5,6,7,8,9},B61&amp;"0123456789"))-1))</f>
        <v/>
      </c>
      <c r="B61" s="49">
        <f>'Kit List'!A17</f>
        <v>0</v>
      </c>
      <c r="C61" s="49">
        <f>'Kit List'!B17</f>
        <v>0</v>
      </c>
      <c r="D61" s="49">
        <f>'Kit List'!C17</f>
        <v>0</v>
      </c>
      <c r="E61" s="49">
        <f>'Kit List'!D17</f>
        <v>0</v>
      </c>
      <c r="F61" s="49">
        <f>'Kit List'!E17</f>
        <v>0</v>
      </c>
      <c r="G61" s="49">
        <f>'Kit List'!F17</f>
        <v>0</v>
      </c>
      <c r="H61" s="49">
        <f>'Kit List'!G17</f>
        <v>0</v>
      </c>
      <c r="I61" s="49">
        <f>'Kit List'!H17</f>
        <v>0</v>
      </c>
      <c r="J61" s="49">
        <f>'Kit List'!I17</f>
        <v>0</v>
      </c>
      <c r="K61" s="49" t="str">
        <f>IFERROR((VLOOKUP(A61,'Kit Item Reference Designators'!A12:C56,3,0)),"")</f>
        <v/>
      </c>
      <c r="L61" s="49">
        <f>'Kit List'!K17</f>
        <v>0</v>
      </c>
      <c r="M61" s="49">
        <f>'Kit List'!L17</f>
        <v>0</v>
      </c>
    </row>
    <row r="62" spans="1:13" x14ac:dyDescent="0.3">
      <c r="A62" s="51" t="str">
        <f>LEFT(B62,(MIN(FIND({0,1,2,3,4,5,6,7,8,9},B62&amp;"0123456789"))-1))</f>
        <v/>
      </c>
      <c r="B62" s="49">
        <f>'Kit List'!A18</f>
        <v>0</v>
      </c>
      <c r="C62" s="49">
        <f>'Kit List'!B18</f>
        <v>0</v>
      </c>
      <c r="D62" s="49">
        <f>'Kit List'!C18</f>
        <v>0</v>
      </c>
      <c r="E62" s="49">
        <f>'Kit List'!D18</f>
        <v>0</v>
      </c>
      <c r="F62" s="49">
        <f>'Kit List'!E18</f>
        <v>0</v>
      </c>
      <c r="G62" s="49">
        <f>'Kit List'!F18</f>
        <v>0</v>
      </c>
      <c r="H62" s="49">
        <f>'Kit List'!G18</f>
        <v>0</v>
      </c>
      <c r="I62" s="49">
        <f>'Kit List'!H18</f>
        <v>0</v>
      </c>
      <c r="J62" s="49">
        <f>'Kit List'!I18</f>
        <v>0</v>
      </c>
      <c r="K62" s="49" t="str">
        <f>IFERROR((VLOOKUP(A62,'Kit Item Reference Designators'!A13:C57,3,0)),"")</f>
        <v/>
      </c>
      <c r="L62" s="49">
        <f>'Kit List'!K18</f>
        <v>0</v>
      </c>
      <c r="M62" s="49">
        <f>'Kit List'!L18</f>
        <v>0</v>
      </c>
    </row>
    <row r="63" spans="1:13" x14ac:dyDescent="0.3">
      <c r="A63" s="51" t="str">
        <f>LEFT(B63,(MIN(FIND({0,1,2,3,4,5,6,7,8,9},B63&amp;"0123456789"))-1))</f>
        <v/>
      </c>
      <c r="B63" s="49">
        <f>'Kit List'!A19</f>
        <v>0</v>
      </c>
      <c r="C63" s="49">
        <f>'Kit List'!B19</f>
        <v>0</v>
      </c>
      <c r="D63" s="49">
        <f>'Kit List'!C19</f>
        <v>0</v>
      </c>
      <c r="E63" s="49">
        <f>'Kit List'!D19</f>
        <v>0</v>
      </c>
      <c r="F63" s="49">
        <f>'Kit List'!E19</f>
        <v>0</v>
      </c>
      <c r="G63" s="49">
        <f>'Kit List'!F19</f>
        <v>0</v>
      </c>
      <c r="H63" s="49">
        <f>'Kit List'!G19</f>
        <v>0</v>
      </c>
      <c r="I63" s="49">
        <f>'Kit List'!H19</f>
        <v>0</v>
      </c>
      <c r="J63" s="49">
        <f>'Kit List'!I19</f>
        <v>0</v>
      </c>
      <c r="K63" s="49" t="str">
        <f>IFERROR((VLOOKUP(A63,'Kit Item Reference Designators'!A14:C58,3,0)),"")</f>
        <v/>
      </c>
      <c r="L63" s="49">
        <f>'Kit List'!K19</f>
        <v>0</v>
      </c>
      <c r="M63" s="49">
        <f>'Kit List'!L19</f>
        <v>0</v>
      </c>
    </row>
    <row r="64" spans="1:13" x14ac:dyDescent="0.3">
      <c r="A64" s="51" t="str">
        <f>LEFT(B64,(MIN(FIND({0,1,2,3,4,5,6,7,8,9},B64&amp;"0123456789"))-1))</f>
        <v/>
      </c>
      <c r="B64" s="49">
        <f>'Kit List'!A20</f>
        <v>0</v>
      </c>
      <c r="C64" s="49">
        <f>'Kit List'!B20</f>
        <v>0</v>
      </c>
      <c r="D64" s="49">
        <f>'Kit List'!C20</f>
        <v>0</v>
      </c>
      <c r="E64" s="49">
        <f>'Kit List'!D20</f>
        <v>0</v>
      </c>
      <c r="F64" s="49">
        <f>'Kit List'!E20</f>
        <v>0</v>
      </c>
      <c r="G64" s="49">
        <f>'Kit List'!F20</f>
        <v>0</v>
      </c>
      <c r="H64" s="49">
        <f>'Kit List'!G20</f>
        <v>0</v>
      </c>
      <c r="I64" s="49">
        <f>'Kit List'!H20</f>
        <v>0</v>
      </c>
      <c r="J64" s="49">
        <f>'Kit List'!I20</f>
        <v>0</v>
      </c>
      <c r="K64" s="49" t="str">
        <f>IFERROR((VLOOKUP(A64,'Kit Item Reference Designators'!A15:C59,3,0)),"")</f>
        <v/>
      </c>
      <c r="L64" s="49">
        <f>'Kit List'!K20</f>
        <v>0</v>
      </c>
      <c r="M64" s="49">
        <f>'Kit List'!L20</f>
        <v>0</v>
      </c>
    </row>
    <row r="65" spans="1:13" x14ac:dyDescent="0.3">
      <c r="A65" s="51" t="str">
        <f>LEFT(B65,(MIN(FIND({0,1,2,3,4,5,6,7,8,9},B65&amp;"0123456789"))-1))</f>
        <v/>
      </c>
      <c r="B65" s="49">
        <f>'Kit List'!A21</f>
        <v>0</v>
      </c>
      <c r="C65" s="49">
        <f>'Kit List'!B21</f>
        <v>0</v>
      </c>
      <c r="D65" s="49">
        <f>'Kit List'!C21</f>
        <v>0</v>
      </c>
      <c r="E65" s="49">
        <f>'Kit List'!D21</f>
        <v>0</v>
      </c>
      <c r="F65" s="49">
        <f>'Kit List'!E21</f>
        <v>0</v>
      </c>
      <c r="G65" s="49">
        <f>'Kit List'!F21</f>
        <v>0</v>
      </c>
      <c r="H65" s="49">
        <f>'Kit List'!G21</f>
        <v>0</v>
      </c>
      <c r="I65" s="49">
        <f>'Kit List'!H21</f>
        <v>0</v>
      </c>
      <c r="J65" s="49">
        <f>'Kit List'!I21</f>
        <v>0</v>
      </c>
      <c r="K65" s="49" t="str">
        <f>IFERROR((VLOOKUP(A65,'Kit Item Reference Designators'!A16:C60,3,0)),"")</f>
        <v/>
      </c>
      <c r="L65" s="49">
        <f>'Kit List'!K21</f>
        <v>0</v>
      </c>
      <c r="M65" s="49">
        <f>'Kit List'!L21</f>
        <v>0</v>
      </c>
    </row>
    <row r="66" spans="1:13" x14ac:dyDescent="0.3">
      <c r="A66" s="51" t="str">
        <f>LEFT(B66,(MIN(FIND({0,1,2,3,4,5,6,7,8,9},B66&amp;"0123456789"))-1))</f>
        <v/>
      </c>
      <c r="B66" s="49">
        <f>'Kit List'!A22</f>
        <v>0</v>
      </c>
      <c r="C66" s="49">
        <f>'Kit List'!B22</f>
        <v>0</v>
      </c>
      <c r="D66" s="49">
        <f>'Kit List'!C22</f>
        <v>0</v>
      </c>
      <c r="E66" s="49">
        <f>'Kit List'!D22</f>
        <v>0</v>
      </c>
      <c r="F66" s="49">
        <f>'Kit List'!E22</f>
        <v>0</v>
      </c>
      <c r="G66" s="49">
        <f>'Kit List'!F22</f>
        <v>0</v>
      </c>
      <c r="H66" s="49">
        <f>'Kit List'!G22</f>
        <v>0</v>
      </c>
      <c r="I66" s="49">
        <f>'Kit List'!H22</f>
        <v>0</v>
      </c>
      <c r="J66" s="49">
        <f>'Kit List'!I22</f>
        <v>0</v>
      </c>
      <c r="K66" s="49" t="str">
        <f>IFERROR((VLOOKUP(A66,'Kit Item Reference Designators'!A17:C61,3,0)),"")</f>
        <v/>
      </c>
      <c r="L66" s="49">
        <f>'Kit List'!K22</f>
        <v>0</v>
      </c>
      <c r="M66" s="49">
        <f>'Kit List'!L22</f>
        <v>0</v>
      </c>
    </row>
    <row r="67" spans="1:13" x14ac:dyDescent="0.3">
      <c r="A67" s="51" t="str">
        <f>LEFT(B67,(MIN(FIND({0,1,2,3,4,5,6,7,8,9},B67&amp;"0123456789"))-1))</f>
        <v/>
      </c>
      <c r="B67" s="49">
        <f>'Kit List'!A23</f>
        <v>0</v>
      </c>
      <c r="C67" s="49">
        <f>'Kit List'!B23</f>
        <v>0</v>
      </c>
      <c r="D67" s="49">
        <f>'Kit List'!C23</f>
        <v>0</v>
      </c>
      <c r="E67" s="49">
        <f>'Kit List'!D23</f>
        <v>0</v>
      </c>
      <c r="F67" s="49">
        <f>'Kit List'!E23</f>
        <v>0</v>
      </c>
      <c r="G67" s="49">
        <f>'Kit List'!F23</f>
        <v>0</v>
      </c>
      <c r="H67" s="49">
        <f>'Kit List'!G23</f>
        <v>0</v>
      </c>
      <c r="I67" s="49">
        <f>'Kit List'!H23</f>
        <v>0</v>
      </c>
      <c r="J67" s="49">
        <f>'Kit List'!I23</f>
        <v>0</v>
      </c>
      <c r="K67" s="49" t="str">
        <f>IFERROR((VLOOKUP(A67,'Kit Item Reference Designators'!A18:C62,3,0)),"")</f>
        <v/>
      </c>
      <c r="L67" s="49">
        <f>'Kit List'!K23</f>
        <v>0</v>
      </c>
      <c r="M67" s="49">
        <f>'Kit List'!L23</f>
        <v>0</v>
      </c>
    </row>
    <row r="68" spans="1:13" x14ac:dyDescent="0.3">
      <c r="A68" s="51" t="str">
        <f>LEFT(B68,(MIN(FIND({0,1,2,3,4,5,6,7,8,9},B68&amp;"0123456789"))-1))</f>
        <v/>
      </c>
      <c r="B68" s="49">
        <f>'Kit List'!A24</f>
        <v>0</v>
      </c>
      <c r="C68" s="49">
        <f>'Kit List'!B24</f>
        <v>0</v>
      </c>
      <c r="D68" s="49">
        <f>'Kit List'!C24</f>
        <v>0</v>
      </c>
      <c r="E68" s="49">
        <f>'Kit List'!D24</f>
        <v>0</v>
      </c>
      <c r="F68" s="49">
        <f>'Kit List'!E24</f>
        <v>0</v>
      </c>
      <c r="G68" s="49">
        <f>'Kit List'!F24</f>
        <v>0</v>
      </c>
      <c r="H68" s="49">
        <f>'Kit List'!G24</f>
        <v>0</v>
      </c>
      <c r="I68" s="49">
        <f>'Kit List'!H24</f>
        <v>0</v>
      </c>
      <c r="J68" s="49">
        <f>'Kit List'!I24</f>
        <v>0</v>
      </c>
      <c r="K68" s="49" t="str">
        <f>IFERROR((VLOOKUP(A68,'Kit Item Reference Designators'!A19:C63,3,0)),"")</f>
        <v/>
      </c>
      <c r="L68" s="49">
        <f>'Kit List'!K24</f>
        <v>0</v>
      </c>
      <c r="M68" s="49">
        <f>'Kit List'!L24</f>
        <v>0</v>
      </c>
    </row>
    <row r="69" spans="1:13" x14ac:dyDescent="0.3">
      <c r="A69" s="51" t="str">
        <f>LEFT(B69,(MIN(FIND({0,1,2,3,4,5,6,7,8,9},B69&amp;"0123456789"))-1))</f>
        <v/>
      </c>
      <c r="B69" s="49">
        <f>'Kit List'!A25</f>
        <v>0</v>
      </c>
      <c r="C69" s="49">
        <f>'Kit List'!B25</f>
        <v>0</v>
      </c>
      <c r="D69" s="49">
        <f>'Kit List'!C25</f>
        <v>0</v>
      </c>
      <c r="E69" s="49">
        <f>'Kit List'!D25</f>
        <v>0</v>
      </c>
      <c r="F69" s="49">
        <f>'Kit List'!E25</f>
        <v>0</v>
      </c>
      <c r="G69" s="49">
        <f>'Kit List'!F25</f>
        <v>0</v>
      </c>
      <c r="H69" s="49">
        <f>'Kit List'!G25</f>
        <v>0</v>
      </c>
      <c r="I69" s="49">
        <f>'Kit List'!H25</f>
        <v>0</v>
      </c>
      <c r="J69" s="49">
        <f>'Kit List'!I25</f>
        <v>0</v>
      </c>
      <c r="K69" s="49" t="str">
        <f>IFERROR((VLOOKUP(A69,'Kit Item Reference Designators'!A20:C64,3,0)),"")</f>
        <v/>
      </c>
      <c r="L69" s="49">
        <f>'Kit List'!K25</f>
        <v>0</v>
      </c>
      <c r="M69" s="49">
        <f>'Kit List'!L25</f>
        <v>0</v>
      </c>
    </row>
    <row r="70" spans="1:13" x14ac:dyDescent="0.3">
      <c r="A70" s="51" t="str">
        <f>LEFT(B70,(MIN(FIND({0,1,2,3,4,5,6,7,8,9},B70&amp;"0123456789"))-1))</f>
        <v/>
      </c>
      <c r="B70" s="49">
        <f>'Kit List'!A26</f>
        <v>0</v>
      </c>
      <c r="C70" s="49">
        <f>'Kit List'!B26</f>
        <v>0</v>
      </c>
      <c r="D70" s="49">
        <f>'Kit List'!C26</f>
        <v>0</v>
      </c>
      <c r="E70" s="49">
        <f>'Kit List'!D26</f>
        <v>0</v>
      </c>
      <c r="F70" s="49">
        <f>'Kit List'!E26</f>
        <v>0</v>
      </c>
      <c r="G70" s="49">
        <f>'Kit List'!F26</f>
        <v>0</v>
      </c>
      <c r="H70" s="49">
        <f>'Kit List'!G26</f>
        <v>0</v>
      </c>
      <c r="I70" s="49">
        <f>'Kit List'!H26</f>
        <v>0</v>
      </c>
      <c r="J70" s="49">
        <f>'Kit List'!I26</f>
        <v>0</v>
      </c>
      <c r="K70" s="49" t="str">
        <f>IFERROR((VLOOKUP(A70,'Kit Item Reference Designators'!A21:C65,3,0)),"")</f>
        <v/>
      </c>
      <c r="L70" s="49">
        <f>'Kit List'!K26</f>
        <v>0</v>
      </c>
      <c r="M70" s="49">
        <f>'Kit List'!L26</f>
        <v>0</v>
      </c>
    </row>
    <row r="71" spans="1:13" x14ac:dyDescent="0.3">
      <c r="A71" s="51" t="str">
        <f>LEFT(B71,(MIN(FIND({0,1,2,3,4,5,6,7,8,9},B71&amp;"0123456789"))-1))</f>
        <v/>
      </c>
      <c r="B71" s="49">
        <f>'Kit List'!A27</f>
        <v>0</v>
      </c>
      <c r="C71" s="49">
        <f>'Kit List'!B27</f>
        <v>0</v>
      </c>
      <c r="D71" s="49">
        <f>'Kit List'!C27</f>
        <v>0</v>
      </c>
      <c r="E71" s="49">
        <f>'Kit List'!D27</f>
        <v>0</v>
      </c>
      <c r="F71" s="49">
        <f>'Kit List'!E27</f>
        <v>0</v>
      </c>
      <c r="G71" s="49">
        <f>'Kit List'!F27</f>
        <v>0</v>
      </c>
      <c r="H71" s="49">
        <f>'Kit List'!G27</f>
        <v>0</v>
      </c>
      <c r="I71" s="49">
        <f>'Kit List'!H27</f>
        <v>0</v>
      </c>
      <c r="J71" s="49">
        <f>'Kit List'!I27</f>
        <v>0</v>
      </c>
      <c r="K71" s="49" t="str">
        <f>IFERROR((VLOOKUP(A71,'Kit Item Reference Designators'!A22:C66,3,0)),"")</f>
        <v/>
      </c>
      <c r="L71" s="49">
        <f>'Kit List'!K27</f>
        <v>0</v>
      </c>
      <c r="M71" s="49">
        <f>'Kit List'!L27</f>
        <v>0</v>
      </c>
    </row>
    <row r="72" spans="1:13" x14ac:dyDescent="0.3">
      <c r="A72" s="51" t="str">
        <f>LEFT(B72,(MIN(FIND({0,1,2,3,4,5,6,7,8,9},B72&amp;"0123456789"))-1))</f>
        <v/>
      </c>
      <c r="B72" s="49">
        <f>'Kit List'!A28</f>
        <v>0</v>
      </c>
      <c r="C72" s="49">
        <f>'Kit List'!B28</f>
        <v>0</v>
      </c>
      <c r="D72" s="49">
        <f>'Kit List'!C28</f>
        <v>0</v>
      </c>
      <c r="E72" s="49">
        <f>'Kit List'!D28</f>
        <v>0</v>
      </c>
      <c r="F72" s="49">
        <f>'Kit List'!E28</f>
        <v>0</v>
      </c>
      <c r="G72" s="49">
        <f>'Kit List'!F28</f>
        <v>0</v>
      </c>
      <c r="H72" s="49">
        <f>'Kit List'!G28</f>
        <v>0</v>
      </c>
      <c r="I72" s="49">
        <f>'Kit List'!H28</f>
        <v>0</v>
      </c>
      <c r="J72" s="49">
        <f>'Kit List'!I28</f>
        <v>0</v>
      </c>
      <c r="K72" s="49" t="str">
        <f>IFERROR((VLOOKUP(A72,'Kit Item Reference Designators'!A23:C67,3,0)),"")</f>
        <v/>
      </c>
      <c r="L72" s="49">
        <f>'Kit List'!K28</f>
        <v>0</v>
      </c>
      <c r="M72" s="49">
        <f>'Kit List'!L28</f>
        <v>0</v>
      </c>
    </row>
    <row r="73" spans="1:13" x14ac:dyDescent="0.3">
      <c r="A73" s="51" t="str">
        <f>LEFT(B73,(MIN(FIND({0,1,2,3,4,5,6,7,8,9},B73&amp;"0123456789"))-1))</f>
        <v/>
      </c>
      <c r="B73" s="49">
        <f>'Kit List'!A29</f>
        <v>0</v>
      </c>
      <c r="C73" s="49">
        <f>'Kit List'!B29</f>
        <v>0</v>
      </c>
      <c r="D73" s="49">
        <f>'Kit List'!C29</f>
        <v>0</v>
      </c>
      <c r="E73" s="49">
        <f>'Kit List'!D29</f>
        <v>0</v>
      </c>
      <c r="F73" s="49">
        <f>'Kit List'!E29</f>
        <v>0</v>
      </c>
      <c r="G73" s="49">
        <f>'Kit List'!F29</f>
        <v>0</v>
      </c>
      <c r="H73" s="49">
        <f>'Kit List'!G29</f>
        <v>0</v>
      </c>
      <c r="I73" s="49">
        <f>'Kit List'!H29</f>
        <v>0</v>
      </c>
      <c r="J73" s="49">
        <f>'Kit List'!I29</f>
        <v>0</v>
      </c>
      <c r="K73" s="49" t="str">
        <f>IFERROR((VLOOKUP(A73,'Kit Item Reference Designators'!A24:C68,3,0)),"")</f>
        <v/>
      </c>
      <c r="L73" s="49">
        <f>'Kit List'!K29</f>
        <v>0</v>
      </c>
      <c r="M73" s="49">
        <f>'Kit List'!L29</f>
        <v>0</v>
      </c>
    </row>
    <row r="74" spans="1:13" x14ac:dyDescent="0.3">
      <c r="A74" s="51" t="str">
        <f>LEFT(B74,(MIN(FIND({0,1,2,3,4,5,6,7,8,9},B74&amp;"0123456789"))-1))</f>
        <v/>
      </c>
      <c r="B74" s="49">
        <f>'Kit List'!A30</f>
        <v>0</v>
      </c>
      <c r="C74" s="49">
        <f>'Kit List'!B30</f>
        <v>0</v>
      </c>
      <c r="D74" s="49">
        <f>'Kit List'!C30</f>
        <v>0</v>
      </c>
      <c r="E74" s="49">
        <f>'Kit List'!D30</f>
        <v>0</v>
      </c>
      <c r="F74" s="49">
        <f>'Kit List'!E30</f>
        <v>0</v>
      </c>
      <c r="G74" s="49">
        <f>'Kit List'!F30</f>
        <v>0</v>
      </c>
      <c r="H74" s="49">
        <f>'Kit List'!G30</f>
        <v>0</v>
      </c>
      <c r="I74" s="49">
        <f>'Kit List'!H30</f>
        <v>0</v>
      </c>
      <c r="J74" s="49">
        <f>'Kit List'!I30</f>
        <v>0</v>
      </c>
      <c r="K74" s="49" t="str">
        <f>IFERROR((VLOOKUP(A74,'Kit Item Reference Designators'!A25:C69,3,0)),"")</f>
        <v/>
      </c>
      <c r="L74" s="49">
        <f>'Kit List'!K30</f>
        <v>0</v>
      </c>
      <c r="M74" s="49">
        <f>'Kit List'!L30</f>
        <v>0</v>
      </c>
    </row>
    <row r="75" spans="1:13" ht="15" thickBot="1" x14ac:dyDescent="0.35">
      <c r="A75" s="52" t="str">
        <f>LEFT(B75,(MIN(FIND({0,1,2,3,4,5,6,7,8,9},B75&amp;"0123456789"))-1))</f>
        <v/>
      </c>
      <c r="B75" s="49">
        <f>'Kit List'!A31</f>
        <v>0</v>
      </c>
      <c r="C75" s="49">
        <f>'Kit List'!B31</f>
        <v>0</v>
      </c>
      <c r="D75" s="49">
        <f>'Kit List'!C31</f>
        <v>0</v>
      </c>
      <c r="E75" s="49">
        <f>'Kit List'!D31</f>
        <v>0</v>
      </c>
      <c r="F75" s="49">
        <f>'Kit List'!E31</f>
        <v>0</v>
      </c>
      <c r="G75" s="49">
        <f>'Kit List'!F31</f>
        <v>0</v>
      </c>
      <c r="H75" s="49">
        <f>'Kit List'!G31</f>
        <v>0</v>
      </c>
      <c r="I75" s="49">
        <f>'Kit List'!H31</f>
        <v>0</v>
      </c>
      <c r="J75" s="49">
        <f>'Kit List'!I31</f>
        <v>0</v>
      </c>
      <c r="K75" s="49" t="str">
        <f>IFERROR((VLOOKUP(A75,'Kit Item Reference Designators'!A26:C70,3,0)),"")</f>
        <v/>
      </c>
      <c r="L75" s="49">
        <f>'Kit List'!K31</f>
        <v>0</v>
      </c>
      <c r="M75" s="49">
        <f>'Kit List'!L31</f>
        <v>0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A38" sqref="A38"/>
    </sheetView>
  </sheetViews>
  <sheetFormatPr defaultRowHeight="14.4" x14ac:dyDescent="0.3"/>
  <cols>
    <col min="1" max="1" width="10.6640625" bestFit="1" customWidth="1"/>
    <col min="2" max="2" width="13.109375" bestFit="1" customWidth="1"/>
    <col min="3" max="3" width="47.109375" bestFit="1" customWidth="1"/>
    <col min="4" max="4" width="11.44140625" bestFit="1" customWidth="1"/>
    <col min="5" max="5" width="17.44140625" bestFit="1" customWidth="1"/>
    <col min="6" max="6" width="7.44140625" bestFit="1" customWidth="1"/>
    <col min="7" max="7" width="7.33203125" bestFit="1" customWidth="1"/>
    <col min="8" max="8" width="6.33203125" bestFit="1" customWidth="1"/>
    <col min="9" max="9" width="6.88671875" bestFit="1" customWidth="1"/>
    <col min="10" max="10" width="13.5546875" bestFit="1" customWidth="1"/>
    <col min="11" max="12" width="10.5546875" bestFit="1" customWidth="1"/>
  </cols>
  <sheetData>
    <row r="1" spans="1:13" ht="15.75" x14ac:dyDescent="0.25">
      <c r="A1" s="54"/>
      <c r="B1" s="54"/>
      <c r="C1" s="79" t="s">
        <v>109</v>
      </c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ht="15" x14ac:dyDescent="0.25">
      <c r="A2" s="54"/>
      <c r="B2" s="54" t="s">
        <v>8</v>
      </c>
      <c r="C2" s="80" t="s">
        <v>204</v>
      </c>
      <c r="D2" s="54" t="s">
        <v>7</v>
      </c>
      <c r="E2" s="81" t="s">
        <v>132</v>
      </c>
      <c r="F2" s="54"/>
      <c r="G2" s="54"/>
      <c r="H2" s="54"/>
      <c r="I2" s="54"/>
      <c r="J2" s="54"/>
      <c r="K2" s="54"/>
      <c r="L2" s="54"/>
      <c r="M2" s="54"/>
    </row>
    <row r="3" spans="1:13" ht="15" x14ac:dyDescent="0.25">
      <c r="A3" s="55"/>
      <c r="B3" s="54" t="s">
        <v>103</v>
      </c>
      <c r="C3" s="82" t="s">
        <v>132</v>
      </c>
      <c r="D3" s="55" t="s">
        <v>12</v>
      </c>
      <c r="E3" s="63" t="s">
        <v>100</v>
      </c>
      <c r="F3" s="55"/>
      <c r="G3" s="55"/>
      <c r="H3" s="55"/>
      <c r="I3" s="55"/>
      <c r="J3" s="55"/>
      <c r="K3" s="55"/>
      <c r="L3" s="55"/>
      <c r="M3" s="55"/>
    </row>
    <row r="4" spans="1:13" ht="15.75" x14ac:dyDescent="0.25">
      <c r="A4" s="54"/>
      <c r="B4" s="62" t="s">
        <v>5</v>
      </c>
      <c r="C4" s="83" t="s">
        <v>132</v>
      </c>
      <c r="D4" s="54"/>
      <c r="E4" s="54"/>
      <c r="F4" s="54"/>
      <c r="G4" s="54"/>
      <c r="H4" s="54"/>
      <c r="I4" s="54"/>
      <c r="J4" s="54"/>
      <c r="K4" s="54"/>
      <c r="L4" s="54"/>
      <c r="M4" s="54"/>
    </row>
    <row r="5" spans="1:13" ht="15.75" thickBot="1" x14ac:dyDescent="0.3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</row>
    <row r="6" spans="1:13" ht="26.25" thickBot="1" x14ac:dyDescent="0.3">
      <c r="A6" s="66" t="s">
        <v>4</v>
      </c>
      <c r="B6" s="67" t="s">
        <v>3</v>
      </c>
      <c r="C6" s="68" t="s">
        <v>0</v>
      </c>
      <c r="D6" s="68" t="s">
        <v>10</v>
      </c>
      <c r="E6" s="67" t="s">
        <v>2</v>
      </c>
      <c r="F6" s="68" t="s">
        <v>105</v>
      </c>
      <c r="G6" s="68" t="s">
        <v>106</v>
      </c>
      <c r="H6" s="68" t="s">
        <v>107</v>
      </c>
      <c r="I6" s="68" t="s">
        <v>108</v>
      </c>
      <c r="J6" s="67" t="s">
        <v>99</v>
      </c>
      <c r="K6" s="70" t="s">
        <v>104</v>
      </c>
      <c r="L6" s="69" t="s">
        <v>9</v>
      </c>
      <c r="M6" s="54"/>
    </row>
    <row r="7" spans="1:13" ht="15.75" thickBot="1" x14ac:dyDescent="0.3">
      <c r="A7" s="84" t="s">
        <v>205</v>
      </c>
      <c r="B7" s="85">
        <v>1</v>
      </c>
      <c r="C7" s="86" t="s">
        <v>206</v>
      </c>
      <c r="D7" s="86" t="s">
        <v>207</v>
      </c>
      <c r="E7" s="86" t="s">
        <v>1</v>
      </c>
      <c r="F7" s="87">
        <v>105</v>
      </c>
      <c r="G7" s="87">
        <v>19.05</v>
      </c>
      <c r="H7" s="87">
        <v>13.67</v>
      </c>
      <c r="I7" s="87">
        <v>2.54</v>
      </c>
      <c r="J7" s="86" t="s">
        <v>191</v>
      </c>
      <c r="K7" s="86" t="s">
        <v>208</v>
      </c>
      <c r="L7" s="88"/>
      <c r="M7" s="80"/>
    </row>
    <row r="8" spans="1:13" ht="15" x14ac:dyDescent="0.25">
      <c r="A8" s="89" t="s">
        <v>205</v>
      </c>
      <c r="B8" s="90">
        <v>1</v>
      </c>
      <c r="C8" s="89" t="s">
        <v>209</v>
      </c>
      <c r="D8" s="89" t="s">
        <v>210</v>
      </c>
      <c r="E8" s="89" t="s">
        <v>1</v>
      </c>
      <c r="F8" s="5"/>
      <c r="G8" s="5"/>
      <c r="H8" s="5"/>
      <c r="I8" s="5"/>
      <c r="J8" s="5" t="s">
        <v>191</v>
      </c>
      <c r="K8" s="5" t="s">
        <v>208</v>
      </c>
      <c r="L8" s="5"/>
      <c r="M8" s="80"/>
    </row>
    <row r="9" spans="1:13" ht="15" x14ac:dyDescent="0.25">
      <c r="A9" s="89" t="s">
        <v>205</v>
      </c>
      <c r="B9" s="90">
        <v>1</v>
      </c>
      <c r="C9" s="89" t="s">
        <v>211</v>
      </c>
      <c r="D9" s="91" t="s">
        <v>212</v>
      </c>
      <c r="E9" s="89" t="s">
        <v>1</v>
      </c>
      <c r="F9" s="5"/>
      <c r="G9" s="5"/>
      <c r="H9" s="5"/>
      <c r="I9" s="5"/>
      <c r="J9" s="5" t="s">
        <v>191</v>
      </c>
      <c r="K9" s="5" t="s">
        <v>208</v>
      </c>
      <c r="L9" s="5"/>
      <c r="M9" s="80"/>
    </row>
    <row r="10" spans="1:13" ht="15" x14ac:dyDescent="0.25">
      <c r="A10" s="89"/>
      <c r="B10" s="90"/>
      <c r="C10" s="89"/>
      <c r="D10" s="91"/>
      <c r="E10" s="89"/>
      <c r="F10" s="5"/>
      <c r="G10" s="5"/>
      <c r="H10" s="5"/>
      <c r="I10" s="5"/>
      <c r="J10" s="5"/>
      <c r="K10" s="5"/>
      <c r="L10" s="5"/>
      <c r="M10" s="80"/>
    </row>
    <row r="11" spans="1:13" ht="15" x14ac:dyDescent="0.25">
      <c r="A11" s="89"/>
      <c r="B11" s="90"/>
      <c r="C11" s="89"/>
      <c r="D11" s="91"/>
      <c r="E11" s="89"/>
      <c r="F11" s="5"/>
      <c r="G11" s="5"/>
      <c r="H11" s="5"/>
      <c r="I11" s="5"/>
      <c r="J11" s="5"/>
      <c r="K11" s="5"/>
      <c r="L11" s="5"/>
      <c r="M11" s="80"/>
    </row>
    <row r="12" spans="1:13" ht="15" x14ac:dyDescent="0.25">
      <c r="A12" s="89"/>
      <c r="B12" s="90"/>
      <c r="C12" s="5"/>
      <c r="D12" s="33"/>
      <c r="E12" s="5"/>
      <c r="F12" s="92"/>
      <c r="G12" s="5"/>
      <c r="H12" s="5"/>
      <c r="I12" s="5"/>
      <c r="J12" s="5"/>
      <c r="K12" s="5"/>
      <c r="L12" s="5"/>
      <c r="M12" s="80"/>
    </row>
    <row r="13" spans="1:13" ht="15" x14ac:dyDescent="0.25">
      <c r="A13" s="89"/>
      <c r="B13" s="90"/>
      <c r="C13" s="93"/>
      <c r="D13" s="89"/>
      <c r="E13" s="89"/>
      <c r="F13" s="5"/>
      <c r="G13" s="5"/>
      <c r="H13" s="5"/>
      <c r="I13" s="5"/>
      <c r="J13" s="5"/>
      <c r="K13" s="5"/>
      <c r="L13" s="5"/>
      <c r="M13" s="80"/>
    </row>
    <row r="14" spans="1:13" ht="15" x14ac:dyDescent="0.25">
      <c r="A14" s="89"/>
      <c r="B14" s="90"/>
      <c r="C14" s="89"/>
      <c r="D14" s="89"/>
      <c r="E14" s="89"/>
      <c r="F14" s="5"/>
      <c r="G14" s="5"/>
      <c r="H14" s="5"/>
      <c r="I14" s="5"/>
      <c r="J14" s="5"/>
      <c r="K14" s="5"/>
      <c r="L14" s="5"/>
      <c r="M14" s="80"/>
    </row>
    <row r="15" spans="1:13" ht="15" x14ac:dyDescent="0.25">
      <c r="A15" s="89"/>
      <c r="B15" s="90"/>
      <c r="C15" s="89"/>
      <c r="D15" s="89"/>
      <c r="E15" s="89"/>
      <c r="F15" s="5"/>
      <c r="G15" s="5"/>
      <c r="H15" s="5"/>
      <c r="I15" s="5"/>
      <c r="J15" s="5"/>
      <c r="K15" s="5"/>
      <c r="L15" s="5"/>
      <c r="M15" s="80"/>
    </row>
    <row r="16" spans="1:13" ht="15" x14ac:dyDescent="0.25">
      <c r="A16" s="89"/>
      <c r="B16" s="90"/>
      <c r="C16" s="89"/>
      <c r="D16" s="89"/>
      <c r="E16" s="89"/>
      <c r="F16" s="5"/>
      <c r="G16" s="5"/>
      <c r="H16" s="5"/>
      <c r="I16" s="5"/>
      <c r="J16" s="5"/>
      <c r="K16" s="5"/>
      <c r="L16" s="5"/>
      <c r="M16" s="80"/>
    </row>
    <row r="17" spans="1:13" ht="15" x14ac:dyDescent="0.25">
      <c r="A17" s="94"/>
      <c r="B17" s="94"/>
      <c r="C17" s="94"/>
      <c r="D17" s="94"/>
      <c r="E17" s="94"/>
      <c r="F17" s="80"/>
      <c r="G17" s="80"/>
      <c r="H17" s="80"/>
      <c r="I17" s="80"/>
      <c r="J17" s="80"/>
      <c r="K17" s="80"/>
      <c r="L17" s="80"/>
      <c r="M17" s="80"/>
    </row>
    <row r="18" spans="1:13" x14ac:dyDescent="0.3">
      <c r="A18" s="94"/>
      <c r="B18" s="94"/>
      <c r="C18" s="94"/>
      <c r="D18" s="94"/>
      <c r="E18" s="94"/>
      <c r="F18" s="80"/>
      <c r="G18" s="80"/>
      <c r="H18" s="80"/>
      <c r="I18" s="80"/>
      <c r="J18" s="80"/>
      <c r="K18" s="80"/>
      <c r="L18" s="80"/>
      <c r="M18" s="80"/>
    </row>
    <row r="19" spans="1:13" x14ac:dyDescent="0.3">
      <c r="A19" s="80"/>
      <c r="B19" s="94"/>
      <c r="C19" s="94"/>
      <c r="D19" s="94"/>
      <c r="E19" s="80"/>
      <c r="F19" s="80"/>
      <c r="G19" s="80"/>
      <c r="H19" s="80"/>
      <c r="I19" s="80"/>
      <c r="J19" s="80"/>
      <c r="K19" s="80"/>
      <c r="L19" s="80"/>
      <c r="M19" s="80"/>
    </row>
    <row r="20" spans="1:13" ht="21" x14ac:dyDescent="0.4">
      <c r="A20" s="80"/>
      <c r="B20" s="94"/>
      <c r="C20" s="95"/>
      <c r="D20" s="94"/>
      <c r="E20" s="80"/>
      <c r="F20" s="80"/>
      <c r="G20" s="80"/>
      <c r="H20" s="80"/>
      <c r="I20" s="80"/>
      <c r="J20" s="80"/>
      <c r="K20" s="80"/>
      <c r="L20" s="80"/>
      <c r="M20" s="80"/>
    </row>
    <row r="21" spans="1:13" x14ac:dyDescent="0.3">
      <c r="A21" s="80"/>
      <c r="B21" s="94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</row>
    <row r="22" spans="1:13" x14ac:dyDescent="0.3">
      <c r="A22" s="80"/>
      <c r="B22" s="94"/>
      <c r="C22" s="15"/>
      <c r="D22" s="15"/>
      <c r="E22" s="15"/>
      <c r="F22" s="80"/>
      <c r="G22" s="80"/>
      <c r="H22" s="80"/>
      <c r="I22" s="80"/>
      <c r="J22" s="80"/>
      <c r="K22" s="80"/>
      <c r="L22" s="80"/>
      <c r="M22" s="8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23BC16A4B86C46A2D26C0BF444BCDD" ma:contentTypeVersion="8" ma:contentTypeDescription="Create a new document." ma:contentTypeScope="" ma:versionID="215d106d993411a272c9556e46db8724">
  <xsd:schema xmlns:xsd="http://www.w3.org/2001/XMLSchema" xmlns:xs="http://www.w3.org/2001/XMLSchema" xmlns:p="http://schemas.microsoft.com/office/2006/metadata/properties" xmlns:ns2="1ef255fe-7dbc-468e-93d3-eced2da92c4d" xmlns:ns3="f1ca4702-f997-4cc9-9742-69d092e3d467" targetNamespace="http://schemas.microsoft.com/office/2006/metadata/properties" ma:root="true" ma:fieldsID="a551f8632310396b0dbba99be5ff699e" ns2:_="" ns3:_="">
    <xsd:import namespace="1ef255fe-7dbc-468e-93d3-eced2da92c4d"/>
    <xsd:import namespace="f1ca4702-f997-4cc9-9742-69d092e3d467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255fe-7dbc-468e-93d3-eced2da92c4d" elementFormDefault="qualified">
    <xsd:import namespace="http://schemas.microsoft.com/office/2006/documentManagement/types"/>
    <xsd:import namespace="http://schemas.microsoft.com/office/infopath/2007/PartnerControls"/>
    <xsd:element name="Description0" ma:index="2" nillable="true" ma:displayName="Description" ma:internalName="Description0" ma:readOnly="false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 ma:readOnly="false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a4702-f997-4cc9-9742-69d092e3d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Description0 xmlns="1ef255fe-7dbc-468e-93d3-eced2da92c4d">Hardware kit list for kitting at Harte Hanks</Description0>
    <Status xmlns="1ef255fe-7dbc-468e-93d3-eced2da92c4d" xsi:nil="true"/>
    <HW_x0020_Type xmlns="1ef255fe-7dbc-468e-93d3-eced2da92c4d" xsi:nil="true"/>
  </documentManagement>
</p:properties>
</file>

<file path=customXml/itemProps1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5265A5-77AF-4686-94BC-B6732DA88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255fe-7dbc-468e-93d3-eced2da92c4d"/>
    <ds:schemaRef ds:uri="f1ca4702-f997-4cc9-9742-69d092e3d4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5C1DFD6-4671-4E76-8D0B-1AAA24B16AB8}">
  <ds:schemaRefs>
    <ds:schemaRef ds:uri="http://schemas.openxmlformats.org/package/2006/metadata/core-properties"/>
    <ds:schemaRef ds:uri="1ef255fe-7dbc-468e-93d3-eced2da92c4d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elements/1.1/"/>
    <ds:schemaRef ds:uri="f1ca4702-f997-4cc9-9742-69d092e3d467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Sheet1</vt:lpstr>
      <vt:lpstr>'Kit List'!Print_Area</vt:lpstr>
    </vt:vector>
  </TitlesOfParts>
  <Company>Harte-Hanks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Laganas,  Nelcriz</cp:lastModifiedBy>
  <cp:lastPrinted>2018-01-22T17:50:34Z</cp:lastPrinted>
  <dcterms:created xsi:type="dcterms:W3CDTF">2014-10-28T20:48:20Z</dcterms:created>
  <dcterms:modified xsi:type="dcterms:W3CDTF">2020-10-21T19:50:10Z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0x0101002423BC16A4B86C46A2D26C0BF444BCDD</vt:lpwstr>
  </property>
</Properties>
</file>