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a0491817\Documents\FPD-Link\Collateral\Calculators and Tools\"/>
    </mc:Choice>
  </mc:AlternateContent>
  <xr:revisionPtr revIDLastSave="0" documentId="13_ncr:1_{8D25B880-FC55-4C45-8C0C-87F12A44A381}" xr6:coauthVersionLast="36" xr6:coauthVersionMax="36" xr10:uidLastSave="{00000000-0000-0000-0000-000000000000}"/>
  <bookViews>
    <workbookView xWindow="0" yWindow="0" windowWidth="28800" windowHeight="11205" xr2:uid="{88F52B21-8CAE-48C2-B8B6-025520138104}"/>
  </bookViews>
  <sheets>
    <sheet name="Registers to Output" sheetId="1" r:id="rId1"/>
    <sheet name="Output to Registers" sheetId="4" r:id="rId2"/>
    <sheet name="Lookup Table" sheetId="3" state="hidden" r:id="rId3"/>
    <sheet name="Video Formats" sheetId="2" r:id="rId4"/>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3" i="1" l="1"/>
  <c r="C19" i="4"/>
  <c r="C20" i="4"/>
  <c r="C10" i="4" l="1"/>
  <c r="C14" i="4" l="1"/>
  <c r="C13" i="4"/>
  <c r="C22" i="4"/>
  <c r="C21" i="4"/>
  <c r="C18" i="4"/>
  <c r="C17" i="4"/>
  <c r="I9" i="4"/>
  <c r="C16" i="4"/>
  <c r="C15" i="4"/>
  <c r="C11" i="4"/>
  <c r="C12" i="4"/>
  <c r="I14" i="1" l="1"/>
  <c r="I12" i="1"/>
  <c r="I11" i="1"/>
  <c r="I10" i="1"/>
  <c r="I9" i="1"/>
  <c r="I8" i="1"/>
  <c r="I7" i="1"/>
  <c r="J10" i="2"/>
</calcChain>
</file>

<file path=xl/sharedStrings.xml><?xml version="1.0" encoding="utf-8"?>
<sst xmlns="http://schemas.openxmlformats.org/spreadsheetml/2006/main" count="204" uniqueCount="111">
  <si>
    <t>PatGen Calculator: Registers to Output</t>
  </si>
  <si>
    <t>Instructions:</t>
  </si>
  <si>
    <t>PatGen Registers</t>
  </si>
  <si>
    <t>Name</t>
  </si>
  <si>
    <t>Address</t>
  </si>
  <si>
    <t>Value</t>
  </si>
  <si>
    <t>01</t>
  </si>
  <si>
    <t>02</t>
  </si>
  <si>
    <t>03</t>
  </si>
  <si>
    <t>04</t>
  </si>
  <si>
    <t>05</t>
  </si>
  <si>
    <t>06</t>
  </si>
  <si>
    <t>07</t>
  </si>
  <si>
    <t>08</t>
  </si>
  <si>
    <t>09</t>
  </si>
  <si>
    <t>0A</t>
  </si>
  <si>
    <t>0B</t>
  </si>
  <si>
    <t>0C</t>
  </si>
  <si>
    <t>0D</t>
  </si>
  <si>
    <t>0E</t>
  </si>
  <si>
    <t>0F</t>
  </si>
  <si>
    <t>PGEN_CTL</t>
  </si>
  <si>
    <t>PGEN_CFG</t>
  </si>
  <si>
    <t>PGEN_CSI_DI</t>
  </si>
  <si>
    <t>PGEN_LINE_SIZE1</t>
  </si>
  <si>
    <t>PGEN_LINE_SIZE0</t>
  </si>
  <si>
    <t>PGEN_BAR_SIZE1</t>
  </si>
  <si>
    <t>PGEN_BAR_SIZE0</t>
  </si>
  <si>
    <t>PGEN_ACT_LPF1</t>
  </si>
  <si>
    <t>PGEN_ACT_LPF0</t>
  </si>
  <si>
    <t>PGEN_TOT_LPF1</t>
  </si>
  <si>
    <t>PGEN_TOT_LPF0</t>
  </si>
  <si>
    <t>PGEN_LINE_PD1</t>
  </si>
  <si>
    <t>PGEN_LINE_PD0</t>
  </si>
  <si>
    <t>PGEN_VBP</t>
  </si>
  <si>
    <t>PGEN_VFP</t>
  </si>
  <si>
    <t>Select:</t>
  </si>
  <si>
    <t>Device Type</t>
  </si>
  <si>
    <t>Serializer Only</t>
  </si>
  <si>
    <t>Enter Forward Channel Rate [Gbps]:</t>
  </si>
  <si>
    <t>Deserializer Only</t>
  </si>
  <si>
    <t>Select CSI-2 Rate [Mbps]:</t>
  </si>
  <si>
    <t>PatGen Outputs</t>
  </si>
  <si>
    <t>Horizontal Resolution</t>
  </si>
  <si>
    <t>Vertical Resolution</t>
  </si>
  <si>
    <t>Total Vertical Blanking</t>
  </si>
  <si>
    <t>Vertical Front Porch</t>
  </si>
  <si>
    <t>Vertical Back Porch</t>
  </si>
  <si>
    <t>Vertical Sync</t>
  </si>
  <si>
    <t>Frame Rate</t>
  </si>
  <si>
    <t>Video Format</t>
  </si>
  <si>
    <t>Color Space</t>
  </si>
  <si>
    <t>Video Formats</t>
  </si>
  <si>
    <t>Number of Bits / Pixel [bpp]</t>
  </si>
  <si>
    <t>CSI-2 Data Code [Hex]</t>
  </si>
  <si>
    <t>YUV</t>
  </si>
  <si>
    <t>YUV420 8-bit</t>
  </si>
  <si>
    <t>YUV420 10-bit</t>
  </si>
  <si>
    <t>YUV422 8-bit</t>
  </si>
  <si>
    <t>YUV422 10-bit</t>
  </si>
  <si>
    <t>RGB</t>
  </si>
  <si>
    <t>RGB888</t>
  </si>
  <si>
    <t>RGB666</t>
  </si>
  <si>
    <t>RGB565</t>
  </si>
  <si>
    <t>RGB555</t>
  </si>
  <si>
    <t>RGB444</t>
  </si>
  <si>
    <t>RAW</t>
  </si>
  <si>
    <t>RAW6</t>
  </si>
  <si>
    <t>RAW7</t>
  </si>
  <si>
    <t>RAW8</t>
  </si>
  <si>
    <t>RAW10</t>
  </si>
  <si>
    <t>RAW12</t>
  </si>
  <si>
    <t>RAW14</t>
  </si>
  <si>
    <t>RAW16</t>
  </si>
  <si>
    <t>RAW20</t>
  </si>
  <si>
    <t>18</t>
  </si>
  <si>
    <t>19</t>
  </si>
  <si>
    <t>1E</t>
  </si>
  <si>
    <t>1F</t>
  </si>
  <si>
    <t>24</t>
  </si>
  <si>
    <t>23</t>
  </si>
  <si>
    <t>22</t>
  </si>
  <si>
    <t>21</t>
  </si>
  <si>
    <t>20</t>
  </si>
  <si>
    <t>28</t>
  </si>
  <si>
    <t>29</t>
  </si>
  <si>
    <t>2A</t>
  </si>
  <si>
    <t>2B</t>
  </si>
  <si>
    <t>2C</t>
  </si>
  <si>
    <t>2D</t>
  </si>
  <si>
    <t>2E</t>
  </si>
  <si>
    <t>2F</t>
  </si>
  <si>
    <t>PCLK Multiplier</t>
  </si>
  <si>
    <t>MODE</t>
  </si>
  <si>
    <t>Cable Multiplier</t>
  </si>
  <si>
    <t>CSI-2 Rate</t>
  </si>
  <si>
    <t>Line Period Units [s]</t>
  </si>
  <si>
    <t>33</t>
  </si>
  <si>
    <t>Use this sheet to calculate PatGen output parameters given a specific register configuration.
Fill in beige colored boxes with inputs. Register values should be 2 digits hexadecimal without the "0x" prefix.
Output parameters will be populated in blue colored boxes based on inputs.</t>
  </si>
  <si>
    <t>PatGen Calculator: Output to Registers</t>
  </si>
  <si>
    <t>Use this sheet to calculate PatGen register values given specific output parameters.
Fill in beige colored boxes with inputs.
Register values (given in hexadecimal) will be populated in blue colored boxes based on inputs.</t>
  </si>
  <si>
    <t>0c</t>
  </si>
  <si>
    <t>80</t>
  </si>
  <si>
    <t>90</t>
  </si>
  <si>
    <t>a0</t>
  </si>
  <si>
    <t>cd</t>
  </si>
  <si>
    <t>0a</t>
  </si>
  <si>
    <t>2b</t>
  </si>
  <si>
    <t>Serializer</t>
  </si>
  <si>
    <t>47</t>
  </si>
  <si>
    <t>Texas Instruments Confidential -- NDA Restrictions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</si>
</sst>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rgb="FF3F3F76"/>
      <name val="Calibri"/>
      <family val="2"/>
      <scheme val="minor"/>
    </font>
    <font>
      <b/>
      <sz val="11"/>
      <color rgb="FF3F3F3F"/>
      <name val="Calibri"/>
      <family val="2"/>
      <scheme val="minor"/>
    </font>
    <font>
      <b/>
      <sz val="11"/>
      <color theme="1"/>
      <name val="Calibri"/>
      <family val="2"/>
      <scheme val="minor"/>
    </font>
    <font>
      <b/>
      <sz val="18"/>
      <color theme="1"/>
      <name val="Calibri"/>
      <family val="2"/>
      <scheme val="minor"/>
    </font>
    <font>
      <sz val="14"/>
      <color theme="1"/>
      <name val="Calibri"/>
      <family val="2"/>
      <scheme val="minor"/>
    </font>
    <font>
      <b/>
      <sz val="14"/>
      <color theme="1"/>
      <name val="Calibri"/>
      <family val="2"/>
      <scheme val="minor"/>
    </font>
    <font>
      <sz val="11"/>
      <name val="Calibri"/>
      <family val="2"/>
      <scheme val="minor"/>
    </font>
    <font>
      <i/>
      <sz val="11"/>
      <color theme="1"/>
      <name val="Calibri"/>
      <family val="2"/>
      <scheme val="minor"/>
    </font>
  </fonts>
  <fills count="8">
    <fill>
      <patternFill patternType="none"/>
    </fill>
    <fill>
      <patternFill patternType="gray125"/>
    </fill>
    <fill>
      <patternFill patternType="solid">
        <fgColor rgb="FFFFCC99"/>
      </patternFill>
    </fill>
    <fill>
      <patternFill patternType="solid">
        <fgColor rgb="FFF2F2F2"/>
      </patternFill>
    </fill>
    <fill>
      <patternFill patternType="solid">
        <fgColor rgb="FFFFCC99"/>
        <bgColor indexed="64"/>
      </patternFill>
    </fill>
    <fill>
      <patternFill patternType="solid">
        <fgColor theme="0"/>
        <bgColor indexed="64"/>
      </patternFill>
    </fill>
    <fill>
      <patternFill patternType="solid">
        <fgColor theme="0" tint="-0.14999847407452621"/>
        <bgColor indexed="64"/>
      </patternFill>
    </fill>
    <fill>
      <patternFill patternType="solid">
        <fgColor rgb="FF66CCFF"/>
        <bgColor indexed="64"/>
      </patternFill>
    </fill>
  </fills>
  <borders count="6">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2" borderId="1" applyNumberFormat="0" applyAlignment="0" applyProtection="0"/>
    <xf numFmtId="0" fontId="2" fillId="3" borderId="2" applyNumberFormat="0" applyAlignment="0" applyProtection="0"/>
  </cellStyleXfs>
  <cellXfs count="23">
    <xf numFmtId="0" fontId="0" fillId="0" borderId="0" xfId="0"/>
    <xf numFmtId="0" fontId="5" fillId="0" borderId="0" xfId="0" applyFont="1" applyAlignment="1">
      <alignment wrapText="1"/>
    </xf>
    <xf numFmtId="49" fontId="0" fillId="0" borderId="3" xfId="0" applyNumberFormat="1" applyBorder="1" applyAlignment="1">
      <alignment horizontal="center"/>
    </xf>
    <xf numFmtId="49" fontId="7" fillId="2" borderId="3" xfId="1" applyNumberFormat="1" applyFont="1" applyBorder="1" applyAlignment="1">
      <alignment horizontal="center"/>
    </xf>
    <xf numFmtId="0" fontId="7" fillId="2" borderId="3" xfId="1" applyFont="1" applyBorder="1" applyAlignment="1">
      <alignment horizontal="center"/>
    </xf>
    <xf numFmtId="0" fontId="0" fillId="0" borderId="3" xfId="0" applyFont="1" applyBorder="1" applyAlignment="1">
      <alignment horizontal="center"/>
    </xf>
    <xf numFmtId="0" fontId="7" fillId="5" borderId="3" xfId="1" applyFont="1" applyFill="1" applyBorder="1" applyAlignment="1">
      <alignment horizontal="center"/>
    </xf>
    <xf numFmtId="0" fontId="0" fillId="0" borderId="3" xfId="0" applyBorder="1" applyAlignment="1">
      <alignment horizontal="center"/>
    </xf>
    <xf numFmtId="0" fontId="3" fillId="6" borderId="3" xfId="0" applyFont="1" applyFill="1" applyBorder="1" applyAlignment="1">
      <alignment horizontal="center"/>
    </xf>
    <xf numFmtId="11" fontId="0" fillId="0" borderId="3" xfId="0" applyNumberFormat="1" applyBorder="1" applyAlignment="1">
      <alignment horizontal="center"/>
    </xf>
    <xf numFmtId="0" fontId="4" fillId="0" borderId="0" xfId="0" applyFont="1" applyAlignment="1">
      <alignment wrapText="1"/>
    </xf>
    <xf numFmtId="0" fontId="7" fillId="7" borderId="3" xfId="2" applyNumberFormat="1" applyFont="1" applyFill="1" applyBorder="1" applyAlignment="1">
      <alignment horizontal="center"/>
    </xf>
    <xf numFmtId="0" fontId="7" fillId="4" borderId="3" xfId="2" applyNumberFormat="1" applyFont="1" applyFill="1" applyBorder="1" applyAlignment="1">
      <alignment horizontal="center"/>
    </xf>
    <xf numFmtId="49" fontId="7" fillId="7" borderId="3" xfId="1" applyNumberFormat="1" applyFont="1" applyFill="1" applyBorder="1" applyAlignment="1">
      <alignment horizontal="center"/>
    </xf>
    <xf numFmtId="0" fontId="7" fillId="7" borderId="3" xfId="1" applyNumberFormat="1" applyFont="1" applyFill="1" applyBorder="1" applyAlignment="1">
      <alignment horizontal="center"/>
    </xf>
    <xf numFmtId="0" fontId="4" fillId="0" borderId="0" xfId="0" applyFont="1" applyAlignment="1">
      <alignment horizontal="center" wrapText="1"/>
    </xf>
    <xf numFmtId="0" fontId="3" fillId="6" borderId="4" xfId="0" applyFont="1" applyFill="1" applyBorder="1" applyAlignment="1">
      <alignment horizontal="center"/>
    </xf>
    <xf numFmtId="0" fontId="3" fillId="6" borderId="5" xfId="0" applyFont="1" applyFill="1" applyBorder="1" applyAlignment="1">
      <alignment horizontal="center"/>
    </xf>
    <xf numFmtId="0" fontId="3" fillId="6" borderId="3" xfId="0" applyFont="1" applyFill="1" applyBorder="1" applyAlignment="1">
      <alignment horizontal="center"/>
    </xf>
    <xf numFmtId="0" fontId="5" fillId="0" borderId="0" xfId="0" applyFont="1" applyAlignment="1">
      <alignment horizontal="left" wrapText="1"/>
    </xf>
    <xf numFmtId="0" fontId="6" fillId="0" borderId="0" xfId="0" applyFont="1" applyAlignment="1">
      <alignment horizontal="left"/>
    </xf>
    <xf numFmtId="0" fontId="4" fillId="0" borderId="0" xfId="0" applyFont="1" applyAlignment="1">
      <alignment horizontal="center"/>
    </xf>
    <xf numFmtId="0" fontId="8" fillId="0" borderId="0" xfId="0" applyFont="1" applyAlignment="1">
      <alignment horizontal="left"/>
    </xf>
  </cellXfs>
  <cellStyles count="3">
    <cellStyle name="Input" xfId="1" builtinId="20"/>
    <cellStyle name="Normal" xfId="0" builtinId="0"/>
    <cellStyle name="Output" xfId="2" builtinId="21"/>
  </cellStyles>
  <dxfs count="4">
    <dxf>
      <fill>
        <patternFill>
          <bgColor rgb="FFFFCC99"/>
        </patternFill>
      </fill>
    </dxf>
    <dxf>
      <fill>
        <patternFill>
          <bgColor rgb="FFFFCC99"/>
        </patternFill>
      </fill>
    </dxf>
    <dxf>
      <fill>
        <patternFill>
          <bgColor rgb="FFFFCC99"/>
        </patternFill>
      </fill>
    </dxf>
    <dxf>
      <fill>
        <patternFill>
          <bgColor rgb="FFFFCC99"/>
        </patternFill>
      </fill>
    </dxf>
  </dxfs>
  <tableStyles count="0" defaultTableStyle="TableStyleMedium2" defaultPivotStyle="PivotStyleLight16"/>
  <colors>
    <mruColors>
      <color rgb="FF66CCFF"/>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21</xdr:row>
      <xdr:rowOff>19050</xdr:rowOff>
    </xdr:from>
    <xdr:to>
      <xdr:col>6</xdr:col>
      <xdr:colOff>1110615</xdr:colOff>
      <xdr:row>42</xdr:row>
      <xdr:rowOff>97360</xdr:rowOff>
    </xdr:to>
    <xdr:pic>
      <xdr:nvPicPr>
        <xdr:cNvPr id="2" name="Picture 1">
          <a:extLst>
            <a:ext uri="{FF2B5EF4-FFF2-40B4-BE49-F238E27FC236}">
              <a16:creationId xmlns:a16="http://schemas.microsoft.com/office/drawing/2014/main" id="{CE27CFAC-1E42-49D9-9FF0-5A862D1AE3F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4124325"/>
          <a:ext cx="7349490" cy="4078810"/>
        </a:xfrm>
        <a:prstGeom prst="rect">
          <a:avLst/>
        </a:prstGeom>
        <a:noFill/>
        <a:ln>
          <a:noFill/>
        </a:ln>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91930-2589-4444-92DD-C3841E1DE807}">
  <dimension ref="A1:O24"/>
  <sheetViews>
    <sheetView tabSelected="1" workbookViewId="0">
      <selection sqref="A1:E1"/>
    </sheetView>
  </sheetViews>
  <sheetFormatPr defaultRowHeight="15" x14ac:dyDescent="0.25"/>
  <cols>
    <col min="1" max="1" width="16.42578125" bestFit="1" customWidth="1"/>
    <col min="5" max="5" width="33.28515625" bestFit="1" customWidth="1"/>
    <col min="6" max="6" width="11.5703125" bestFit="1" customWidth="1"/>
    <col min="8" max="8" width="21" bestFit="1" customWidth="1"/>
    <col min="9" max="9" width="13.28515625" bestFit="1" customWidth="1"/>
    <col min="13" max="13" width="9.140625" customWidth="1"/>
  </cols>
  <sheetData>
    <row r="1" spans="1:15" ht="23.25" customHeight="1" x14ac:dyDescent="0.35">
      <c r="A1" s="15" t="s">
        <v>0</v>
      </c>
      <c r="B1" s="15"/>
      <c r="C1" s="15"/>
      <c r="D1" s="15"/>
      <c r="E1" s="15"/>
      <c r="F1" s="10"/>
      <c r="G1" s="10"/>
    </row>
    <row r="3" spans="1:15" ht="18.75" x14ac:dyDescent="0.3">
      <c r="A3" s="20" t="s">
        <v>1</v>
      </c>
      <c r="B3" s="20"/>
    </row>
    <row r="4" spans="1:15" ht="56.25" customHeight="1" x14ac:dyDescent="0.3">
      <c r="A4" s="19" t="s">
        <v>98</v>
      </c>
      <c r="B4" s="19"/>
      <c r="C4" s="19"/>
      <c r="D4" s="19"/>
      <c r="E4" s="19"/>
      <c r="F4" s="19"/>
      <c r="G4" s="19"/>
      <c r="H4" s="19"/>
      <c r="I4" s="19"/>
      <c r="J4" s="1"/>
      <c r="K4" s="1"/>
      <c r="L4" s="1"/>
      <c r="M4" s="1"/>
      <c r="N4" s="1"/>
      <c r="O4" s="1"/>
    </row>
    <row r="6" spans="1:15" x14ac:dyDescent="0.25">
      <c r="A6" s="18" t="s">
        <v>2</v>
      </c>
      <c r="B6" s="18"/>
      <c r="C6" s="18"/>
      <c r="E6" s="18" t="s">
        <v>37</v>
      </c>
      <c r="F6" s="18"/>
      <c r="H6" s="18" t="s">
        <v>42</v>
      </c>
      <c r="I6" s="18"/>
    </row>
    <row r="7" spans="1:15" x14ac:dyDescent="0.25">
      <c r="A7" s="8" t="s">
        <v>3</v>
      </c>
      <c r="B7" s="8" t="s">
        <v>4</v>
      </c>
      <c r="C7" s="8" t="s">
        <v>5</v>
      </c>
      <c r="E7" s="5" t="s">
        <v>36</v>
      </c>
      <c r="F7" s="4" t="s">
        <v>108</v>
      </c>
      <c r="H7" s="7" t="s">
        <v>43</v>
      </c>
      <c r="I7" s="11">
        <f>HEX2DEC(C11&amp;C12)*8/(INDEX('Video Formats'!C4:D20,MATCH('Registers to Output'!C10,'Video Formats'!D4:D20,0),1))</f>
        <v>2560</v>
      </c>
    </row>
    <row r="8" spans="1:15" x14ac:dyDescent="0.25">
      <c r="A8" s="2" t="s">
        <v>21</v>
      </c>
      <c r="B8" s="2" t="s">
        <v>6</v>
      </c>
      <c r="C8" s="3" t="s">
        <v>6</v>
      </c>
      <c r="H8" s="7" t="s">
        <v>44</v>
      </c>
      <c r="I8" s="11">
        <f>HEX2DEC(C15&amp;C16)</f>
        <v>1440</v>
      </c>
    </row>
    <row r="9" spans="1:15" x14ac:dyDescent="0.25">
      <c r="A9" s="2" t="s">
        <v>22</v>
      </c>
      <c r="B9" s="2" t="s">
        <v>7</v>
      </c>
      <c r="C9" s="3" t="s">
        <v>97</v>
      </c>
      <c r="E9" s="16" t="s">
        <v>38</v>
      </c>
      <c r="F9" s="17"/>
      <c r="H9" s="7" t="s">
        <v>45</v>
      </c>
      <c r="I9" s="11">
        <f>HEX2DEC(C17&amp;C18)-HEX2DEC(C15&amp;C16)</f>
        <v>45</v>
      </c>
    </row>
    <row r="10" spans="1:15" x14ac:dyDescent="0.25">
      <c r="A10" s="2" t="s">
        <v>23</v>
      </c>
      <c r="B10" s="2" t="s">
        <v>8</v>
      </c>
      <c r="C10" s="3" t="s">
        <v>107</v>
      </c>
      <c r="E10" s="5" t="s">
        <v>39</v>
      </c>
      <c r="F10" s="6">
        <v>7.55</v>
      </c>
      <c r="H10" s="7" t="s">
        <v>46</v>
      </c>
      <c r="I10" s="11">
        <f>HEX2DEC(C22)</f>
        <v>10</v>
      </c>
    </row>
    <row r="11" spans="1:15" x14ac:dyDescent="0.25">
      <c r="A11" s="2" t="s">
        <v>24</v>
      </c>
      <c r="B11" s="2" t="s">
        <v>9</v>
      </c>
      <c r="C11" s="3" t="s">
        <v>101</v>
      </c>
      <c r="H11" s="7" t="s">
        <v>47</v>
      </c>
      <c r="I11" s="11">
        <f>HEX2DEC(C21)</f>
        <v>33</v>
      </c>
    </row>
    <row r="12" spans="1:15" x14ac:dyDescent="0.25">
      <c r="A12" s="2" t="s">
        <v>25</v>
      </c>
      <c r="B12" s="2" t="s">
        <v>10</v>
      </c>
      <c r="C12" s="3" t="s">
        <v>102</v>
      </c>
      <c r="E12" s="16" t="s">
        <v>40</v>
      </c>
      <c r="F12" s="17"/>
      <c r="H12" s="7" t="s">
        <v>48</v>
      </c>
      <c r="I12" s="11">
        <f>HEX2DEC(C17&amp;C18)-HEX2DEC(C15&amp;C16)-HEX2DEC(C22)-HEX2DEC(C21)</f>
        <v>2</v>
      </c>
    </row>
    <row r="13" spans="1:15" x14ac:dyDescent="0.25">
      <c r="A13" s="2" t="s">
        <v>26</v>
      </c>
      <c r="B13" s="2" t="s">
        <v>11</v>
      </c>
      <c r="C13" s="3" t="s">
        <v>6</v>
      </c>
      <c r="E13" s="5" t="s">
        <v>41</v>
      </c>
      <c r="F13" s="6">
        <v>2500</v>
      </c>
      <c r="H13" s="7" t="s">
        <v>49</v>
      </c>
      <c r="I13" s="11">
        <f>IF(F7="Serializer",CEILING(F10*1000000000/40/HEX2DEC(C19&amp;C20)/HEX2DEC(C17&amp;C18),1),CEILING(1/INDEX('Lookup Table'!A2:B7,MATCH('Registers to Output'!F13,'Lookup Table'!A2:A7,0),2)/HEX2DEC(C19&amp;C20)/HEX2DEC(C17&amp;C18),1))</f>
        <v>60</v>
      </c>
    </row>
    <row r="14" spans="1:15" x14ac:dyDescent="0.25">
      <c r="A14" s="2" t="s">
        <v>27</v>
      </c>
      <c r="B14" s="2" t="s">
        <v>12</v>
      </c>
      <c r="C14" s="3" t="s">
        <v>103</v>
      </c>
      <c r="H14" s="7" t="s">
        <v>50</v>
      </c>
      <c r="I14" s="11" t="str">
        <f>INDEX('Video Formats'!B4:D20,MATCH('Registers to Output'!C10,'Video Formats'!D4:D20,0),1)</f>
        <v>RAW10</v>
      </c>
    </row>
    <row r="15" spans="1:15" x14ac:dyDescent="0.25">
      <c r="A15" s="2" t="s">
        <v>28</v>
      </c>
      <c r="B15" s="2" t="s">
        <v>13</v>
      </c>
      <c r="C15" s="3" t="s">
        <v>10</v>
      </c>
    </row>
    <row r="16" spans="1:15" x14ac:dyDescent="0.25">
      <c r="A16" s="2" t="s">
        <v>29</v>
      </c>
      <c r="B16" s="2" t="s">
        <v>14</v>
      </c>
      <c r="C16" s="3" t="s">
        <v>104</v>
      </c>
    </row>
    <row r="17" spans="1:5" x14ac:dyDescent="0.25">
      <c r="A17" s="2" t="s">
        <v>30</v>
      </c>
      <c r="B17" s="2" t="s">
        <v>15</v>
      </c>
      <c r="C17" s="3" t="s">
        <v>10</v>
      </c>
    </row>
    <row r="18" spans="1:5" x14ac:dyDescent="0.25">
      <c r="A18" s="2" t="s">
        <v>31</v>
      </c>
      <c r="B18" s="2" t="s">
        <v>16</v>
      </c>
      <c r="C18" s="3" t="s">
        <v>105</v>
      </c>
    </row>
    <row r="19" spans="1:5" x14ac:dyDescent="0.25">
      <c r="A19" s="2" t="s">
        <v>32</v>
      </c>
      <c r="B19" s="2" t="s">
        <v>17</v>
      </c>
      <c r="C19" s="3" t="s">
        <v>13</v>
      </c>
    </row>
    <row r="20" spans="1:5" x14ac:dyDescent="0.25">
      <c r="A20" s="2" t="s">
        <v>33</v>
      </c>
      <c r="B20" s="2" t="s">
        <v>18</v>
      </c>
      <c r="C20" s="3" t="s">
        <v>109</v>
      </c>
    </row>
    <row r="21" spans="1:5" x14ac:dyDescent="0.25">
      <c r="A21" s="2" t="s">
        <v>34</v>
      </c>
      <c r="B21" s="2" t="s">
        <v>19</v>
      </c>
      <c r="C21" s="3" t="s">
        <v>82</v>
      </c>
    </row>
    <row r="22" spans="1:5" x14ac:dyDescent="0.25">
      <c r="A22" s="2" t="s">
        <v>35</v>
      </c>
      <c r="B22" s="2" t="s">
        <v>20</v>
      </c>
      <c r="C22" s="3" t="s">
        <v>106</v>
      </c>
    </row>
    <row r="24" spans="1:5" x14ac:dyDescent="0.25">
      <c r="A24" s="22" t="s">
        <v>110</v>
      </c>
      <c r="B24" s="22"/>
      <c r="C24" s="22"/>
      <c r="D24" s="22"/>
      <c r="E24" s="22"/>
    </row>
  </sheetData>
  <mergeCells count="9">
    <mergeCell ref="A24:E24"/>
    <mergeCell ref="A1:E1"/>
    <mergeCell ref="E9:F9"/>
    <mergeCell ref="E12:F12"/>
    <mergeCell ref="H6:I6"/>
    <mergeCell ref="A4:I4"/>
    <mergeCell ref="A3:B3"/>
    <mergeCell ref="A6:C6"/>
    <mergeCell ref="E6:F6"/>
  </mergeCells>
  <conditionalFormatting sqref="F10">
    <cfRule type="expression" dxfId="3" priority="2">
      <formula>$F$7="Serializer"</formula>
    </cfRule>
  </conditionalFormatting>
  <conditionalFormatting sqref="F13">
    <cfRule type="expression" dxfId="2" priority="1">
      <formula>$F$7="Deserializer"</formula>
    </cfRule>
  </conditionalFormatting>
  <dataValidations count="2">
    <dataValidation type="list" allowBlank="1" showInputMessage="1" showErrorMessage="1" sqref="F7" xr:uid="{C539381D-5DE5-46C6-8AB7-E388C3B1FE9B}">
      <formula1>"Serializer, Deserializer"</formula1>
    </dataValidation>
    <dataValidation type="list" allowBlank="1" showInputMessage="1" showErrorMessage="1" sqref="F13" xr:uid="{8C897BEA-DEB0-4289-B7E6-672112166432}">
      <formula1>"400, 800, 1200, 1500, 1600, 2500"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06407-DCA3-4B30-9E9C-E9C1A75A7AB5}">
  <dimension ref="A1:O24"/>
  <sheetViews>
    <sheetView workbookViewId="0">
      <selection activeCell="A24" sqref="A24:E24"/>
    </sheetView>
  </sheetViews>
  <sheetFormatPr defaultRowHeight="15" x14ac:dyDescent="0.25"/>
  <cols>
    <col min="1" max="1" width="16.42578125" bestFit="1" customWidth="1"/>
    <col min="5" max="5" width="33.28515625" bestFit="1" customWidth="1"/>
    <col min="6" max="6" width="11.5703125" bestFit="1" customWidth="1"/>
    <col min="8" max="8" width="21" bestFit="1" customWidth="1"/>
    <col min="9" max="9" width="13.28515625" bestFit="1" customWidth="1"/>
    <col min="12" max="12" width="11" bestFit="1" customWidth="1"/>
    <col min="13" max="13" width="9.140625" customWidth="1"/>
  </cols>
  <sheetData>
    <row r="1" spans="1:15" ht="23.25" customHeight="1" x14ac:dyDescent="0.35">
      <c r="A1" s="15" t="s">
        <v>99</v>
      </c>
      <c r="B1" s="15"/>
      <c r="C1" s="15"/>
      <c r="D1" s="15"/>
      <c r="E1" s="15"/>
      <c r="F1" s="10"/>
      <c r="G1" s="10"/>
    </row>
    <row r="3" spans="1:15" ht="18.75" x14ac:dyDescent="0.3">
      <c r="A3" s="20" t="s">
        <v>1</v>
      </c>
      <c r="B3" s="20"/>
    </row>
    <row r="4" spans="1:15" ht="56.25" customHeight="1" x14ac:dyDescent="0.3">
      <c r="A4" s="19" t="s">
        <v>100</v>
      </c>
      <c r="B4" s="19"/>
      <c r="C4" s="19"/>
      <c r="D4" s="19"/>
      <c r="E4" s="19"/>
      <c r="F4" s="19"/>
      <c r="G4" s="19"/>
      <c r="H4" s="19"/>
      <c r="I4" s="19"/>
      <c r="J4" s="1"/>
      <c r="K4" s="1"/>
      <c r="L4" s="1"/>
      <c r="M4" s="1"/>
      <c r="N4" s="1"/>
      <c r="O4" s="1"/>
    </row>
    <row r="6" spans="1:15" x14ac:dyDescent="0.25">
      <c r="A6" s="18" t="s">
        <v>2</v>
      </c>
      <c r="B6" s="18"/>
      <c r="C6" s="18"/>
      <c r="E6" s="18" t="s">
        <v>37</v>
      </c>
      <c r="F6" s="18"/>
      <c r="H6" s="18" t="s">
        <v>42</v>
      </c>
      <c r="I6" s="18"/>
    </row>
    <row r="7" spans="1:15" x14ac:dyDescent="0.25">
      <c r="A7" s="8" t="s">
        <v>3</v>
      </c>
      <c r="B7" s="8" t="s">
        <v>4</v>
      </c>
      <c r="C7" s="8" t="s">
        <v>5</v>
      </c>
      <c r="E7" s="5" t="s">
        <v>36</v>
      </c>
      <c r="F7" s="4" t="s">
        <v>108</v>
      </c>
      <c r="H7" s="7" t="s">
        <v>43</v>
      </c>
      <c r="I7" s="12">
        <v>2560</v>
      </c>
    </row>
    <row r="8" spans="1:15" x14ac:dyDescent="0.25">
      <c r="A8" s="2" t="s">
        <v>21</v>
      </c>
      <c r="B8" s="2" t="s">
        <v>6</v>
      </c>
      <c r="C8" s="13" t="s">
        <v>6</v>
      </c>
      <c r="H8" s="7" t="s">
        <v>44</v>
      </c>
      <c r="I8" s="12">
        <v>1440</v>
      </c>
    </row>
    <row r="9" spans="1:15" x14ac:dyDescent="0.25">
      <c r="A9" s="2" t="s">
        <v>22</v>
      </c>
      <c r="B9" s="2" t="s">
        <v>7</v>
      </c>
      <c r="C9" s="13" t="s">
        <v>97</v>
      </c>
      <c r="E9" s="16" t="s">
        <v>38</v>
      </c>
      <c r="F9" s="17"/>
      <c r="H9" s="7" t="s">
        <v>45</v>
      </c>
      <c r="I9" s="11">
        <f>I10+I11+I12</f>
        <v>45</v>
      </c>
    </row>
    <row r="10" spans="1:15" x14ac:dyDescent="0.25">
      <c r="A10" s="2" t="s">
        <v>23</v>
      </c>
      <c r="B10" s="2" t="s">
        <v>8</v>
      </c>
      <c r="C10" s="14" t="str">
        <f>INDEX('Video Formats'!B4:D20,MATCH('Output to Registers'!I14,'Video Formats'!B4:B20,0),3)</f>
        <v>2B</v>
      </c>
      <c r="E10" s="5" t="s">
        <v>39</v>
      </c>
      <c r="F10" s="6">
        <v>7.55</v>
      </c>
      <c r="H10" s="7" t="s">
        <v>46</v>
      </c>
      <c r="I10" s="12">
        <v>10</v>
      </c>
    </row>
    <row r="11" spans="1:15" x14ac:dyDescent="0.25">
      <c r="A11" s="2" t="s">
        <v>24</v>
      </c>
      <c r="B11" s="2" t="s">
        <v>9</v>
      </c>
      <c r="C11" s="14" t="str">
        <f>LEFT(DEC2HEX(I7*INDEX('Video Formats'!B4:C20,MATCH('Output to Registers'!I14,'Video Formats'!B4:B20,0),2)/8,4),2)</f>
        <v>0C</v>
      </c>
      <c r="H11" s="7" t="s">
        <v>47</v>
      </c>
      <c r="I11" s="12">
        <v>33</v>
      </c>
    </row>
    <row r="12" spans="1:15" x14ac:dyDescent="0.25">
      <c r="A12" s="2" t="s">
        <v>25</v>
      </c>
      <c r="B12" s="2" t="s">
        <v>10</v>
      </c>
      <c r="C12" s="14" t="str">
        <f>RIGHT(DEC2HEX(I7*INDEX('Video Formats'!B4:C20,MATCH('Output to Registers'!I14,'Video Formats'!B4:B20,0),2)/8,4),2)</f>
        <v>80</v>
      </c>
      <c r="E12" s="16" t="s">
        <v>40</v>
      </c>
      <c r="F12" s="17"/>
      <c r="H12" s="7" t="s">
        <v>48</v>
      </c>
      <c r="I12" s="12">
        <v>2</v>
      </c>
    </row>
    <row r="13" spans="1:15" x14ac:dyDescent="0.25">
      <c r="A13" s="2" t="s">
        <v>26</v>
      </c>
      <c r="B13" s="2" t="s">
        <v>11</v>
      </c>
      <c r="C13" s="14" t="str">
        <f>LEFT(DEC2HEX(I7*INDEX('Video Formats'!B4:C20,MATCH('Output to Registers'!I14,'Video Formats'!B4:B20,0),2)/8/8,4),2)</f>
        <v>01</v>
      </c>
      <c r="E13" s="5" t="s">
        <v>41</v>
      </c>
      <c r="F13" s="6">
        <v>2500</v>
      </c>
      <c r="H13" s="7" t="s">
        <v>49</v>
      </c>
      <c r="I13" s="12">
        <v>60</v>
      </c>
    </row>
    <row r="14" spans="1:15" x14ac:dyDescent="0.25">
      <c r="A14" s="2" t="s">
        <v>27</v>
      </c>
      <c r="B14" s="2" t="s">
        <v>12</v>
      </c>
      <c r="C14" s="14" t="str">
        <f>RIGHT(DEC2HEX(I7*INDEX('Video Formats'!B4:C20,MATCH('Output to Registers'!I14,'Video Formats'!B4:B20,0),2)/8/8,4),2)</f>
        <v>90</v>
      </c>
      <c r="H14" s="7" t="s">
        <v>50</v>
      </c>
      <c r="I14" s="12" t="s">
        <v>70</v>
      </c>
    </row>
    <row r="15" spans="1:15" x14ac:dyDescent="0.25">
      <c r="A15" s="2" t="s">
        <v>28</v>
      </c>
      <c r="B15" s="2" t="s">
        <v>13</v>
      </c>
      <c r="C15" s="14" t="str">
        <f>LEFT(DEC2HEX(I8,4),2)</f>
        <v>05</v>
      </c>
    </row>
    <row r="16" spans="1:15" x14ac:dyDescent="0.25">
      <c r="A16" s="2" t="s">
        <v>29</v>
      </c>
      <c r="B16" s="2" t="s">
        <v>14</v>
      </c>
      <c r="C16" s="14" t="str">
        <f>RIGHT(DEC2HEX(I8,4),2)</f>
        <v>A0</v>
      </c>
    </row>
    <row r="17" spans="1:5" x14ac:dyDescent="0.25">
      <c r="A17" s="2" t="s">
        <v>30</v>
      </c>
      <c r="B17" s="2" t="s">
        <v>15</v>
      </c>
      <c r="C17" s="14" t="str">
        <f>LEFT(DEC2HEX(I8+I10+I11+I12,4),2)</f>
        <v>05</v>
      </c>
    </row>
    <row r="18" spans="1:5" x14ac:dyDescent="0.25">
      <c r="A18" s="2" t="s">
        <v>31</v>
      </c>
      <c r="B18" s="2" t="s">
        <v>16</v>
      </c>
      <c r="C18" s="14" t="str">
        <f>RIGHT(DEC2HEX(I8+I10+I11+I12,4),2)</f>
        <v>CD</v>
      </c>
    </row>
    <row r="19" spans="1:5" x14ac:dyDescent="0.25">
      <c r="A19" s="2" t="s">
        <v>32</v>
      </c>
      <c r="B19" s="2" t="s">
        <v>17</v>
      </c>
      <c r="C19" s="14" t="str">
        <f>IF(F7="Serializer", LEFT(DEC2HEX(CEILING(1/I13/(I8+I10+I11+I12)*F10*1000000000/40,1),4),2), LEFT(DEC2HEX(CEILING(1/I13/(I8+I10+I11+I12)/INDEX('Lookup Table'!A2:B7,MATCH('Output to Registers'!F13,'Lookup Table'!A2:A7,0),2),1),4),2))</f>
        <v>08</v>
      </c>
    </row>
    <row r="20" spans="1:5" x14ac:dyDescent="0.25">
      <c r="A20" s="2" t="s">
        <v>33</v>
      </c>
      <c r="B20" s="2" t="s">
        <v>18</v>
      </c>
      <c r="C20" s="14" t="str">
        <f>IF(F7="Serializer", RIGHT(DEC2HEX(CEILING(1/I13/(I8+I10+I11+I12)*F10*1000000000/40,1),4),2), RIGHT(DEC2HEX(CEILING(1/I13/(I8+I10+I11+I12)/INDEX('Lookup Table'!A2:B7,MATCH('Output to Registers'!F13,'Lookup Table'!A2:A7,0),2),1),4),2))</f>
        <v>47</v>
      </c>
    </row>
    <row r="21" spans="1:5" x14ac:dyDescent="0.25">
      <c r="A21" s="2" t="s">
        <v>34</v>
      </c>
      <c r="B21" s="2" t="s">
        <v>19</v>
      </c>
      <c r="C21" s="14" t="str">
        <f>DEC2HEX(I11,2)</f>
        <v>21</v>
      </c>
    </row>
    <row r="22" spans="1:5" x14ac:dyDescent="0.25">
      <c r="A22" s="2" t="s">
        <v>35</v>
      </c>
      <c r="B22" s="2" t="s">
        <v>20</v>
      </c>
      <c r="C22" s="14" t="str">
        <f>DEC2HEX(I10,2)</f>
        <v>0A</v>
      </c>
    </row>
    <row r="24" spans="1:5" x14ac:dyDescent="0.25">
      <c r="A24" s="22" t="s">
        <v>110</v>
      </c>
      <c r="B24" s="22"/>
      <c r="C24" s="22"/>
      <c r="D24" s="22"/>
      <c r="E24" s="22"/>
    </row>
  </sheetData>
  <mergeCells count="9">
    <mergeCell ref="A24:E24"/>
    <mergeCell ref="E9:F9"/>
    <mergeCell ref="E12:F12"/>
    <mergeCell ref="A1:E1"/>
    <mergeCell ref="A3:B3"/>
    <mergeCell ref="A4:I4"/>
    <mergeCell ref="A6:C6"/>
    <mergeCell ref="E6:F6"/>
    <mergeCell ref="H6:I6"/>
  </mergeCells>
  <conditionalFormatting sqref="F10">
    <cfRule type="expression" dxfId="1" priority="2">
      <formula>$F$7="Serializer"</formula>
    </cfRule>
  </conditionalFormatting>
  <conditionalFormatting sqref="F13">
    <cfRule type="expression" dxfId="0" priority="1">
      <formula>$F$7="Deserializer"</formula>
    </cfRule>
  </conditionalFormatting>
  <dataValidations count="3">
    <dataValidation type="list" allowBlank="1" showInputMessage="1" showErrorMessage="1" sqref="F13" xr:uid="{4C157017-4D87-4D85-95EF-AE23DA1A8856}">
      <formula1>"400, 800, 1200, 1500, 1600, 2500"</formula1>
    </dataValidation>
    <dataValidation type="list" allowBlank="1" showInputMessage="1" showErrorMessage="1" sqref="F7" xr:uid="{8051FBC6-FE42-49E4-ADCA-F9947AB364A4}">
      <formula1>"Serializer, Deserializer"</formula1>
    </dataValidation>
    <dataValidation type="list" allowBlank="1" showInputMessage="1" showErrorMessage="1" sqref="I14" xr:uid="{6EE34EFA-E3B6-4977-AB2C-875349D27E45}">
      <formula1>"YUV420 8-bit, YUV420 10-bit, YUV422 8-bit, YUV422 10-bit, RGB888, RGB666, RGB565, RGB555, RGB444, RAW6, RAW7, RAW8, RAW10, RAW12, RAW14, RAW16, RAW20"</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DDF53-6B8E-417B-AA1F-7B1D9DBEC0EA}">
  <dimension ref="A1:B7"/>
  <sheetViews>
    <sheetView workbookViewId="0">
      <selection activeCell="B22" sqref="B22"/>
    </sheetView>
  </sheetViews>
  <sheetFormatPr defaultRowHeight="15" x14ac:dyDescent="0.25"/>
  <cols>
    <col min="1" max="1" width="9.85546875" bestFit="1" customWidth="1"/>
    <col min="2" max="2" width="19" bestFit="1" customWidth="1"/>
  </cols>
  <sheetData>
    <row r="1" spans="1:2" x14ac:dyDescent="0.25">
      <c r="A1" s="8" t="s">
        <v>95</v>
      </c>
      <c r="B1" s="8" t="s">
        <v>96</v>
      </c>
    </row>
    <row r="2" spans="1:2" x14ac:dyDescent="0.25">
      <c r="A2" s="7">
        <v>400</v>
      </c>
      <c r="B2" s="9">
        <v>1E-8</v>
      </c>
    </row>
    <row r="3" spans="1:2" x14ac:dyDescent="0.25">
      <c r="A3" s="7">
        <v>800</v>
      </c>
      <c r="B3" s="9">
        <v>1E-8</v>
      </c>
    </row>
    <row r="4" spans="1:2" x14ac:dyDescent="0.25">
      <c r="A4" s="7">
        <v>1200</v>
      </c>
      <c r="B4" s="9">
        <v>1E-8</v>
      </c>
    </row>
    <row r="5" spans="1:2" x14ac:dyDescent="0.25">
      <c r="A5" s="7">
        <v>1500</v>
      </c>
      <c r="B5" s="9">
        <v>1.0670000000000001E-8</v>
      </c>
    </row>
    <row r="6" spans="1:2" x14ac:dyDescent="0.25">
      <c r="A6" s="7">
        <v>1600</v>
      </c>
      <c r="B6" s="9">
        <v>1E-8</v>
      </c>
    </row>
    <row r="7" spans="1:2" x14ac:dyDescent="0.25">
      <c r="A7" s="7">
        <v>2500</v>
      </c>
      <c r="B7" s="9">
        <v>9.5999999999999999E-9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397E9-4D47-458B-91DC-B2C038C346CD}">
  <dimension ref="A1:J45"/>
  <sheetViews>
    <sheetView workbookViewId="0">
      <selection activeCell="G47" sqref="G47"/>
    </sheetView>
  </sheetViews>
  <sheetFormatPr defaultRowHeight="15" x14ac:dyDescent="0.25"/>
  <cols>
    <col min="1" max="1" width="11.28515625" bestFit="1" customWidth="1"/>
    <col min="2" max="2" width="13.140625" bestFit="1" customWidth="1"/>
    <col min="3" max="3" width="26.28515625" bestFit="1" customWidth="1"/>
    <col min="4" max="4" width="20.42578125" bestFit="1" customWidth="1"/>
    <col min="6" max="6" width="13.28515625" bestFit="1" customWidth="1"/>
    <col min="7" max="7" width="26.28515625" bestFit="1" customWidth="1"/>
    <col min="8" max="8" width="14.85546875" bestFit="1" customWidth="1"/>
    <col min="9" max="9" width="7.28515625" bestFit="1" customWidth="1"/>
    <col min="10" max="10" width="15.5703125" bestFit="1" customWidth="1"/>
  </cols>
  <sheetData>
    <row r="1" spans="1:10" ht="23.25" x14ac:dyDescent="0.35">
      <c r="A1" s="21" t="s">
        <v>52</v>
      </c>
      <c r="B1" s="21"/>
    </row>
    <row r="3" spans="1:10" x14ac:dyDescent="0.25">
      <c r="A3" s="8" t="s">
        <v>51</v>
      </c>
      <c r="B3" s="8" t="s">
        <v>50</v>
      </c>
      <c r="C3" s="8" t="s">
        <v>53</v>
      </c>
      <c r="D3" s="8" t="s">
        <v>54</v>
      </c>
      <c r="F3" s="8" t="s">
        <v>50</v>
      </c>
      <c r="G3" s="8" t="s">
        <v>53</v>
      </c>
      <c r="H3" s="8" t="s">
        <v>92</v>
      </c>
      <c r="I3" s="8" t="s">
        <v>93</v>
      </c>
      <c r="J3" s="8" t="s">
        <v>94</v>
      </c>
    </row>
    <row r="4" spans="1:10" x14ac:dyDescent="0.25">
      <c r="A4" s="7" t="s">
        <v>55</v>
      </c>
      <c r="B4" s="7" t="s">
        <v>56</v>
      </c>
      <c r="C4" s="7">
        <v>16</v>
      </c>
      <c r="D4" s="2" t="s">
        <v>75</v>
      </c>
      <c r="F4" s="7" t="s">
        <v>56</v>
      </c>
      <c r="G4" s="7">
        <v>16</v>
      </c>
      <c r="H4" s="7">
        <v>2</v>
      </c>
      <c r="I4" s="7" t="s">
        <v>70</v>
      </c>
      <c r="J4" s="7">
        <v>14</v>
      </c>
    </row>
    <row r="5" spans="1:10" x14ac:dyDescent="0.25">
      <c r="A5" s="7" t="s">
        <v>55</v>
      </c>
      <c r="B5" s="7" t="s">
        <v>57</v>
      </c>
      <c r="C5" s="7">
        <v>20</v>
      </c>
      <c r="D5" s="2" t="s">
        <v>76</v>
      </c>
      <c r="F5" s="7" t="s">
        <v>57</v>
      </c>
      <c r="G5" s="7">
        <v>20</v>
      </c>
      <c r="H5" s="7">
        <v>2</v>
      </c>
      <c r="I5" s="7" t="s">
        <v>70</v>
      </c>
      <c r="J5" s="7">
        <v>14</v>
      </c>
    </row>
    <row r="6" spans="1:10" x14ac:dyDescent="0.25">
      <c r="A6" s="7" t="s">
        <v>55</v>
      </c>
      <c r="B6" s="7" t="s">
        <v>58</v>
      </c>
      <c r="C6" s="7">
        <v>16</v>
      </c>
      <c r="D6" s="2" t="s">
        <v>77</v>
      </c>
      <c r="F6" s="7" t="s">
        <v>58</v>
      </c>
      <c r="G6" s="7">
        <v>16</v>
      </c>
      <c r="H6" s="7">
        <v>2</v>
      </c>
      <c r="I6" s="7" t="s">
        <v>70</v>
      </c>
      <c r="J6" s="7">
        <v>14</v>
      </c>
    </row>
    <row r="7" spans="1:10" x14ac:dyDescent="0.25">
      <c r="A7" s="7" t="s">
        <v>55</v>
      </c>
      <c r="B7" s="7" t="s">
        <v>59</v>
      </c>
      <c r="C7" s="7">
        <v>20</v>
      </c>
      <c r="D7" s="2" t="s">
        <v>78</v>
      </c>
      <c r="F7" s="7" t="s">
        <v>59</v>
      </c>
      <c r="G7" s="7">
        <v>20</v>
      </c>
      <c r="H7" s="7">
        <v>2</v>
      </c>
      <c r="I7" s="7" t="s">
        <v>70</v>
      </c>
      <c r="J7" s="7">
        <v>14</v>
      </c>
    </row>
    <row r="8" spans="1:10" x14ac:dyDescent="0.25">
      <c r="A8" s="7" t="s">
        <v>60</v>
      </c>
      <c r="B8" s="7" t="s">
        <v>61</v>
      </c>
      <c r="C8" s="7">
        <v>24</v>
      </c>
      <c r="D8" s="2" t="s">
        <v>79</v>
      </c>
      <c r="F8" s="7" t="s">
        <v>69</v>
      </c>
      <c r="G8" s="7">
        <v>8</v>
      </c>
      <c r="H8" s="7">
        <v>1</v>
      </c>
      <c r="I8" s="7" t="s">
        <v>70</v>
      </c>
      <c r="J8" s="7">
        <v>14</v>
      </c>
    </row>
    <row r="9" spans="1:10" x14ac:dyDescent="0.25">
      <c r="A9" s="7" t="s">
        <v>60</v>
      </c>
      <c r="B9" s="7" t="s">
        <v>62</v>
      </c>
      <c r="C9" s="7">
        <v>18</v>
      </c>
      <c r="D9" s="2" t="s">
        <v>80</v>
      </c>
      <c r="F9" s="7" t="s">
        <v>70</v>
      </c>
      <c r="G9" s="7">
        <v>10</v>
      </c>
      <c r="H9" s="7">
        <v>1</v>
      </c>
      <c r="I9" s="7" t="s">
        <v>70</v>
      </c>
      <c r="J9" s="7">
        <v>14</v>
      </c>
    </row>
    <row r="10" spans="1:10" x14ac:dyDescent="0.25">
      <c r="A10" s="7" t="s">
        <v>60</v>
      </c>
      <c r="B10" s="7" t="s">
        <v>63</v>
      </c>
      <c r="C10" s="7">
        <v>16</v>
      </c>
      <c r="D10" s="2" t="s">
        <v>81</v>
      </c>
      <c r="F10" s="7" t="s">
        <v>71</v>
      </c>
      <c r="G10" s="7">
        <v>12</v>
      </c>
      <c r="H10" s="7">
        <v>1</v>
      </c>
      <c r="I10" s="7" t="s">
        <v>71</v>
      </c>
      <c r="J10" s="7">
        <f>(2/3)*28</f>
        <v>18.666666666666664</v>
      </c>
    </row>
    <row r="11" spans="1:10" x14ac:dyDescent="0.25">
      <c r="A11" s="7" t="s">
        <v>60</v>
      </c>
      <c r="B11" s="7" t="s">
        <v>64</v>
      </c>
      <c r="C11" s="7">
        <v>15</v>
      </c>
      <c r="D11" s="2" t="s">
        <v>82</v>
      </c>
    </row>
    <row r="12" spans="1:10" x14ac:dyDescent="0.25">
      <c r="A12" s="7" t="s">
        <v>60</v>
      </c>
      <c r="B12" s="7" t="s">
        <v>65</v>
      </c>
      <c r="C12" s="7">
        <v>12</v>
      </c>
      <c r="D12" s="2" t="s">
        <v>83</v>
      </c>
    </row>
    <row r="13" spans="1:10" x14ac:dyDescent="0.25">
      <c r="A13" s="7" t="s">
        <v>66</v>
      </c>
      <c r="B13" s="7" t="s">
        <v>67</v>
      </c>
      <c r="C13" s="7">
        <v>6</v>
      </c>
      <c r="D13" s="2" t="s">
        <v>84</v>
      </c>
    </row>
    <row r="14" spans="1:10" x14ac:dyDescent="0.25">
      <c r="A14" s="7" t="s">
        <v>66</v>
      </c>
      <c r="B14" s="7" t="s">
        <v>68</v>
      </c>
      <c r="C14" s="7">
        <v>7</v>
      </c>
      <c r="D14" s="2" t="s">
        <v>85</v>
      </c>
    </row>
    <row r="15" spans="1:10" x14ac:dyDescent="0.25">
      <c r="A15" s="7" t="s">
        <v>66</v>
      </c>
      <c r="B15" s="7" t="s">
        <v>69</v>
      </c>
      <c r="C15" s="7">
        <v>8</v>
      </c>
      <c r="D15" s="2" t="s">
        <v>86</v>
      </c>
    </row>
    <row r="16" spans="1:10" x14ac:dyDescent="0.25">
      <c r="A16" s="7" t="s">
        <v>66</v>
      </c>
      <c r="B16" s="7" t="s">
        <v>70</v>
      </c>
      <c r="C16" s="7">
        <v>10</v>
      </c>
      <c r="D16" s="2" t="s">
        <v>87</v>
      </c>
    </row>
    <row r="17" spans="1:4" x14ac:dyDescent="0.25">
      <c r="A17" s="7" t="s">
        <v>66</v>
      </c>
      <c r="B17" s="7" t="s">
        <v>71</v>
      </c>
      <c r="C17" s="7">
        <v>12</v>
      </c>
      <c r="D17" s="2" t="s">
        <v>88</v>
      </c>
    </row>
    <row r="18" spans="1:4" x14ac:dyDescent="0.25">
      <c r="A18" s="7" t="s">
        <v>66</v>
      </c>
      <c r="B18" s="7" t="s">
        <v>72</v>
      </c>
      <c r="C18" s="7">
        <v>14</v>
      </c>
      <c r="D18" s="2" t="s">
        <v>89</v>
      </c>
    </row>
    <row r="19" spans="1:4" x14ac:dyDescent="0.25">
      <c r="A19" s="7" t="s">
        <v>66</v>
      </c>
      <c r="B19" s="7" t="s">
        <v>73</v>
      </c>
      <c r="C19" s="7">
        <v>16</v>
      </c>
      <c r="D19" s="2" t="s">
        <v>90</v>
      </c>
    </row>
    <row r="20" spans="1:4" x14ac:dyDescent="0.25">
      <c r="A20" s="7" t="s">
        <v>66</v>
      </c>
      <c r="B20" s="7" t="s">
        <v>74</v>
      </c>
      <c r="C20" s="7">
        <v>20</v>
      </c>
      <c r="D20" s="2" t="s">
        <v>91</v>
      </c>
    </row>
    <row r="45" spans="1:5" x14ac:dyDescent="0.25">
      <c r="A45" s="22" t="s">
        <v>110</v>
      </c>
      <c r="B45" s="22"/>
      <c r="C45" s="22"/>
      <c r="D45" s="22"/>
      <c r="E45" s="22"/>
    </row>
  </sheetData>
  <mergeCells count="2">
    <mergeCell ref="A1:B1"/>
    <mergeCell ref="A45:E4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Registers to Output</vt:lpstr>
      <vt:lpstr>Output to Registers</vt:lpstr>
      <vt:lpstr>Lookup Table</vt:lpstr>
      <vt:lpstr>Video Formats</vt:lpstr>
    </vt:vector>
  </TitlesOfParts>
  <Company>Texas Instruments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Wolter, Lucas</dc:creator>
  <cp:lastModifiedBy>Wolter, Lucas</cp:lastModifiedBy>
  <dcterms:created xsi:type="dcterms:W3CDTF">2025-04-10T21:03:58Z</dcterms:created>
  <dcterms:modified xsi:type="dcterms:W3CDTF">2025-05-14T21:31:18Z</dcterms:modified>
</cp:coreProperties>
</file>