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489033\Desktop\NB material\HSSC\"/>
    </mc:Choice>
  </mc:AlternateContent>
  <xr:revisionPtr revIDLastSave="0" documentId="8_{B217F74F-EAFE-4423-9959-0645E45AD658}" xr6:coauthVersionLast="36" xr6:coauthVersionMax="36" xr10:uidLastSave="{00000000-0000-0000-0000-000000000000}"/>
  <bookViews>
    <workbookView xWindow="3460" yWindow="19400" windowWidth="32440" windowHeight="26080" activeTab="1" xr2:uid="{3F5739BD-C3A9-D34F-86BB-1686A6BF35B5}"/>
  </bookViews>
  <sheets>
    <sheet name="TX Budget (limiting redriver)" sheetId="5" r:id="rId1"/>
    <sheet name="TX Budget (linear redriver)" sheetId="4" r:id="rId2"/>
    <sheet name="calculator (locked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I35" i="3"/>
  <c r="B25" i="3"/>
  <c r="E35" i="3"/>
  <c r="D35" i="3"/>
  <c r="E32" i="3"/>
  <c r="C32" i="3"/>
  <c r="B32" i="3"/>
  <c r="D32" i="3"/>
  <c r="E28" i="3"/>
  <c r="D28" i="3"/>
  <c r="C28" i="3"/>
  <c r="B28" i="3"/>
  <c r="D25" i="3"/>
  <c r="C25" i="3"/>
  <c r="B22" i="3"/>
  <c r="C22" i="3"/>
  <c r="D22" i="3"/>
  <c r="D37" i="3"/>
  <c r="B37" i="3"/>
  <c r="F35" i="3"/>
  <c r="G35" i="3" s="1"/>
  <c r="C3" i="3"/>
  <c r="B15" i="3"/>
  <c r="D13" i="3"/>
  <c r="D6" i="3"/>
  <c r="C10" i="3"/>
  <c r="B10" i="3"/>
  <c r="E10" i="3"/>
  <c r="D15" i="3"/>
  <c r="E13" i="3"/>
  <c r="D10" i="3"/>
  <c r="B3" i="3"/>
  <c r="E6" i="3"/>
  <c r="C6" i="3"/>
  <c r="B6" i="3"/>
  <c r="D3" i="3"/>
  <c r="D43" i="3" l="1"/>
  <c r="F43" i="3"/>
  <c r="F29" i="5" s="1"/>
  <c r="E43" i="3"/>
  <c r="E29" i="5" s="1"/>
  <c r="F28" i="3"/>
  <c r="G28" i="3" s="1"/>
  <c r="C40" i="3" s="1"/>
  <c r="H3" i="3"/>
  <c r="F32" i="3"/>
  <c r="G32" i="3" s="1"/>
  <c r="H22" i="3"/>
  <c r="H25" i="3"/>
  <c r="G43" i="3" s="1"/>
  <c r="G29" i="5" s="1"/>
  <c r="F6" i="3"/>
  <c r="G6" i="3" s="1"/>
  <c r="F10" i="3"/>
  <c r="F13" i="3"/>
  <c r="G13" i="3" s="1"/>
  <c r="H29" i="5" l="1"/>
  <c r="F40" i="3"/>
  <c r="F25" i="5" s="1"/>
  <c r="E40" i="3"/>
  <c r="E25" i="5" s="1"/>
  <c r="G40" i="3"/>
  <c r="G25" i="5" s="1"/>
  <c r="G10" i="3"/>
  <c r="C37" i="3" s="1"/>
  <c r="D40" i="3" s="1"/>
  <c r="H25" i="5" l="1"/>
  <c r="C15" i="3"/>
  <c r="C18" i="3" s="1"/>
  <c r="E18" i="3" l="1"/>
  <c r="G18" i="3"/>
  <c r="D18" i="3"/>
  <c r="F18" i="3"/>
  <c r="G26" i="4" l="1"/>
  <c r="H26" i="4"/>
  <c r="F26" i="4"/>
  <c r="F27" i="4" l="1"/>
</calcChain>
</file>

<file path=xl/sharedStrings.xml><?xml version="1.0" encoding="utf-8"?>
<sst xmlns="http://schemas.openxmlformats.org/spreadsheetml/2006/main" count="147" uniqueCount="62">
  <si>
    <t>Trace width (mils)</t>
  </si>
  <si>
    <t>Nyqiuist freq (GHz)</t>
  </si>
  <si>
    <t>Dissipation factor(Df)</t>
  </si>
  <si>
    <t>Dielectric constant(Dk)</t>
  </si>
  <si>
    <t>Material</t>
  </si>
  <si>
    <t>FR4</t>
  </si>
  <si>
    <t>Number of blind/buried vias</t>
  </si>
  <si>
    <t>Number of through-hole vias</t>
  </si>
  <si>
    <t>Number of SMT connectors</t>
  </si>
  <si>
    <t>Number of through-hole connectors</t>
  </si>
  <si>
    <t>parasitic caps</t>
  </si>
  <si>
    <t>Capacitance loss (dB)</t>
  </si>
  <si>
    <t>Max redriver EQ(dB)</t>
  </si>
  <si>
    <t>TX source</t>
  </si>
  <si>
    <t>Pre-channel</t>
  </si>
  <si>
    <t>Linear Redriver</t>
  </si>
  <si>
    <t>Post-channel</t>
  </si>
  <si>
    <t>Recepticle</t>
  </si>
  <si>
    <t># of blind/buried vias</t>
  </si>
  <si>
    <t># of through hole vias</t>
  </si>
  <si>
    <t># of SMT connector (pairs count as two)</t>
  </si>
  <si>
    <t># of through-hole connector (pairs count as two)</t>
  </si>
  <si>
    <t># of ESD protection devices</t>
  </si>
  <si>
    <t># of common mode chokes</t>
  </si>
  <si>
    <t xml:space="preserve"># of SMT connector </t>
  </si>
  <si>
    <t xml:space="preserve"># of through-hole connector </t>
  </si>
  <si>
    <t>Max EQ (dB)</t>
  </si>
  <si>
    <t>pre-channel</t>
  </si>
  <si>
    <t>post-channel</t>
  </si>
  <si>
    <t>Number of ESD</t>
  </si>
  <si>
    <t>Number of CMC</t>
  </si>
  <si>
    <t>recepticle</t>
  </si>
  <si>
    <t>Input fields</t>
  </si>
  <si>
    <t>total loss (dB)</t>
  </si>
  <si>
    <t>post channel trace (in)</t>
  </si>
  <si>
    <t>post channel trace width</t>
  </si>
  <si>
    <t xml:space="preserve">Post channel loss loss </t>
  </si>
  <si>
    <t>loss per inch</t>
  </si>
  <si>
    <t>Total loss (pre-post-recp)</t>
  </si>
  <si>
    <t>remaining EQ</t>
  </si>
  <si>
    <t>Suggested Pre-channel Trace Length (inches)</t>
  </si>
  <si>
    <t>pre-channel length green</t>
  </si>
  <si>
    <t>pre-channel yellow</t>
  </si>
  <si>
    <t>pre-ch red</t>
  </si>
  <si>
    <t>Post-channel FR4 trace length (fixed) (inches)</t>
  </si>
  <si>
    <t>Trace FR4 width (MIL)</t>
  </si>
  <si>
    <t>Nyquist Frequency (GHz) (e.g 0.5 x data rate for NRZ)</t>
  </si>
  <si>
    <t>Viable Solution</t>
  </si>
  <si>
    <t>High Confidence</t>
  </si>
  <si>
    <t>Limiting Redriver</t>
  </si>
  <si>
    <t>Suggested Post-channel Trace Length (inches)</t>
  </si>
  <si>
    <t>RX Max EQ (dB)</t>
  </si>
  <si>
    <t>TX Max DE (dB)</t>
  </si>
  <si>
    <t>Max DE (dB)</t>
  </si>
  <si>
    <t>Total preloss</t>
  </si>
  <si>
    <t>Total postloss</t>
  </si>
  <si>
    <t>post-channel length green</t>
  </si>
  <si>
    <t>post-channel yellow</t>
  </si>
  <si>
    <t>post-ch red</t>
  </si>
  <si>
    <t>Risky Solution</t>
  </si>
  <si>
    <t xml:space="preserve"> DE compliance spec (dB)</t>
  </si>
  <si>
    <t>DE spec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</si>
</sst>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0432FF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0" xfId="0" applyFont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3" fillId="12" borderId="13" xfId="0" applyFont="1" applyFill="1" applyBorder="1" applyAlignment="1" applyProtection="1">
      <alignment horizontal="center" vertical="center" wrapText="1"/>
      <protection locked="0"/>
    </xf>
    <xf numFmtId="0" fontId="1" fillId="15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 applyProtection="1">
      <protection hidden="1"/>
    </xf>
    <xf numFmtId="0" fontId="0" fillId="4" borderId="17" xfId="0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0" fillId="4" borderId="19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9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8E63-FA12-DD47-B86A-D2170C78D55F}">
  <dimension ref="B1:N30"/>
  <sheetViews>
    <sheetView showGridLines="0" zoomScale="46" workbookViewId="0">
      <selection activeCell="E6" sqref="E6"/>
    </sheetView>
  </sheetViews>
  <sheetFormatPr defaultColWidth="10.83203125" defaultRowHeight="26" x14ac:dyDescent="0.6"/>
  <cols>
    <col min="1" max="4" width="10.83203125" style="1"/>
    <col min="5" max="5" width="37.33203125" style="2" customWidth="1"/>
    <col min="6" max="6" width="42" style="2" customWidth="1"/>
    <col min="7" max="7" width="27.83203125" style="2" customWidth="1"/>
    <col min="8" max="8" width="24.6640625" style="2" customWidth="1"/>
    <col min="9" max="9" width="40.6640625" style="2" customWidth="1"/>
    <col min="10" max="10" width="33.33203125" style="2" customWidth="1"/>
    <col min="11" max="16384" width="10.83203125" style="1"/>
  </cols>
  <sheetData>
    <row r="1" spans="2:11" ht="26.5" thickBot="1" x14ac:dyDescent="0.65"/>
    <row r="2" spans="2:11" ht="26.5" thickBot="1" x14ac:dyDescent="0.65">
      <c r="B2" s="18"/>
      <c r="C2" s="19"/>
      <c r="D2" s="19"/>
      <c r="E2" s="4"/>
      <c r="F2" s="4"/>
      <c r="G2" s="4"/>
      <c r="H2" s="4"/>
      <c r="I2" s="4"/>
      <c r="J2" s="4"/>
      <c r="K2" s="20"/>
    </row>
    <row r="3" spans="2:11" ht="26.5" thickBot="1" x14ac:dyDescent="0.65">
      <c r="B3" s="21"/>
      <c r="D3" s="22"/>
      <c r="E3" s="29" t="s">
        <v>13</v>
      </c>
      <c r="F3" s="30" t="s">
        <v>14</v>
      </c>
      <c r="G3" s="68" t="s">
        <v>49</v>
      </c>
      <c r="H3" s="69"/>
      <c r="I3" s="32" t="s">
        <v>16</v>
      </c>
      <c r="J3" s="31" t="s">
        <v>17</v>
      </c>
      <c r="K3" s="23"/>
    </row>
    <row r="4" spans="2:11" ht="26.5" thickBot="1" x14ac:dyDescent="0.65">
      <c r="B4" s="21"/>
      <c r="C4" s="22"/>
      <c r="D4" s="22"/>
      <c r="K4" s="23"/>
    </row>
    <row r="5" spans="2:11" ht="81" customHeight="1" x14ac:dyDescent="0.6">
      <c r="B5" s="21"/>
      <c r="C5" s="62" t="s">
        <v>32</v>
      </c>
      <c r="D5" s="63"/>
      <c r="E5" s="10" t="s">
        <v>46</v>
      </c>
      <c r="F5" s="10" t="s">
        <v>18</v>
      </c>
      <c r="G5" s="10" t="s">
        <v>51</v>
      </c>
      <c r="H5" s="10" t="s">
        <v>52</v>
      </c>
      <c r="I5" s="10" t="s">
        <v>18</v>
      </c>
      <c r="J5" s="10" t="s">
        <v>24</v>
      </c>
      <c r="K5" s="23"/>
    </row>
    <row r="6" spans="2:11" ht="26.5" thickBot="1" x14ac:dyDescent="0.65">
      <c r="B6" s="21"/>
      <c r="C6" s="64"/>
      <c r="D6" s="65"/>
      <c r="E6" s="28">
        <v>6</v>
      </c>
      <c r="F6" s="28">
        <v>0</v>
      </c>
      <c r="G6" s="28">
        <v>12</v>
      </c>
      <c r="H6" s="28">
        <v>5</v>
      </c>
      <c r="I6" s="28">
        <v>0</v>
      </c>
      <c r="J6" s="28">
        <v>0</v>
      </c>
      <c r="K6" s="23"/>
    </row>
    <row r="7" spans="2:11" ht="26.5" thickBot="1" x14ac:dyDescent="0.65">
      <c r="B7" s="21"/>
      <c r="C7" s="64"/>
      <c r="D7" s="65"/>
      <c r="E7" s="11"/>
      <c r="F7" s="11"/>
      <c r="G7" s="11"/>
      <c r="H7" s="11"/>
      <c r="I7" s="11"/>
      <c r="J7" s="12"/>
      <c r="K7" s="23"/>
    </row>
    <row r="8" spans="2:11" ht="52" x14ac:dyDescent="0.6">
      <c r="B8" s="21"/>
      <c r="C8" s="64"/>
      <c r="D8" s="65"/>
      <c r="E8" s="11"/>
      <c r="F8" s="10" t="s">
        <v>19</v>
      </c>
      <c r="G8" s="11"/>
      <c r="H8" s="11"/>
      <c r="I8" s="10" t="s">
        <v>19</v>
      </c>
      <c r="J8" s="10" t="s">
        <v>25</v>
      </c>
      <c r="K8" s="23"/>
    </row>
    <row r="9" spans="2:11" ht="26.5" thickBot="1" x14ac:dyDescent="0.65">
      <c r="B9" s="21"/>
      <c r="C9" s="64"/>
      <c r="D9" s="65"/>
      <c r="E9" s="11"/>
      <c r="F9" s="28">
        <v>0</v>
      </c>
      <c r="G9" s="11"/>
      <c r="H9" s="11"/>
      <c r="I9" s="28">
        <v>0</v>
      </c>
      <c r="J9" s="28">
        <v>1</v>
      </c>
      <c r="K9" s="23"/>
    </row>
    <row r="10" spans="2:11" ht="26.5" thickBot="1" x14ac:dyDescent="0.65">
      <c r="B10" s="21"/>
      <c r="C10" s="64"/>
      <c r="D10" s="65"/>
      <c r="E10" s="11"/>
      <c r="F10" s="11"/>
      <c r="G10" s="11"/>
      <c r="H10" s="11"/>
      <c r="I10" s="11"/>
      <c r="J10" s="12"/>
      <c r="K10" s="23"/>
    </row>
    <row r="11" spans="2:11" ht="52" x14ac:dyDescent="0.6">
      <c r="B11" s="21"/>
      <c r="C11" s="64"/>
      <c r="D11" s="65"/>
      <c r="E11" s="11"/>
      <c r="F11" s="10" t="s">
        <v>20</v>
      </c>
      <c r="G11" s="11"/>
      <c r="H11" s="11"/>
      <c r="I11" s="10" t="s">
        <v>22</v>
      </c>
      <c r="J11" s="10" t="s">
        <v>60</v>
      </c>
      <c r="K11" s="23"/>
    </row>
    <row r="12" spans="2:11" ht="26.5" thickBot="1" x14ac:dyDescent="0.65">
      <c r="B12" s="21"/>
      <c r="C12" s="64"/>
      <c r="D12" s="65"/>
      <c r="E12" s="11"/>
      <c r="F12" s="28">
        <v>0</v>
      </c>
      <c r="G12" s="11"/>
      <c r="H12" s="11"/>
      <c r="I12" s="28">
        <v>1</v>
      </c>
      <c r="J12" s="28">
        <v>3</v>
      </c>
      <c r="K12" s="23"/>
    </row>
    <row r="13" spans="2:11" ht="26.5" thickBot="1" x14ac:dyDescent="0.65">
      <c r="B13" s="21"/>
      <c r="C13" s="64"/>
      <c r="D13" s="65"/>
      <c r="E13" s="11"/>
      <c r="F13" s="11"/>
      <c r="G13" s="11"/>
      <c r="H13" s="11"/>
      <c r="I13" s="11"/>
      <c r="J13" s="12"/>
      <c r="K13" s="23"/>
    </row>
    <row r="14" spans="2:11" ht="52" x14ac:dyDescent="0.6">
      <c r="B14" s="21"/>
      <c r="C14" s="64"/>
      <c r="D14" s="65"/>
      <c r="E14" s="11"/>
      <c r="F14" s="10" t="s">
        <v>21</v>
      </c>
      <c r="G14" s="11"/>
      <c r="H14" s="11"/>
      <c r="I14" s="10" t="s">
        <v>23</v>
      </c>
      <c r="J14" s="12"/>
      <c r="K14" s="23"/>
    </row>
    <row r="15" spans="2:11" ht="34" customHeight="1" thickBot="1" x14ac:dyDescent="0.65">
      <c r="B15" s="21"/>
      <c r="C15" s="64"/>
      <c r="D15" s="65"/>
      <c r="E15" s="11"/>
      <c r="F15" s="28">
        <v>2</v>
      </c>
      <c r="G15" s="11"/>
      <c r="H15" s="11"/>
      <c r="I15" s="28">
        <v>1</v>
      </c>
      <c r="J15" s="12"/>
      <c r="K15" s="23"/>
    </row>
    <row r="16" spans="2:11" ht="26.5" thickBot="1" x14ac:dyDescent="0.65">
      <c r="B16" s="21"/>
      <c r="C16" s="64"/>
      <c r="D16" s="65"/>
      <c r="E16" s="11"/>
      <c r="F16" s="11"/>
      <c r="G16" s="11"/>
      <c r="H16" s="11"/>
      <c r="I16" s="11"/>
      <c r="J16" s="12"/>
      <c r="K16" s="23"/>
    </row>
    <row r="17" spans="2:14" x14ac:dyDescent="0.6">
      <c r="B17" s="21"/>
      <c r="C17" s="64"/>
      <c r="D17" s="65"/>
      <c r="E17" s="11"/>
      <c r="F17" s="10" t="s">
        <v>45</v>
      </c>
      <c r="G17" s="11"/>
      <c r="H17" s="11"/>
      <c r="I17" s="10" t="s">
        <v>45</v>
      </c>
      <c r="J17" s="12"/>
      <c r="K17" s="23"/>
    </row>
    <row r="18" spans="2:14" ht="26.5" thickBot="1" x14ac:dyDescent="0.65">
      <c r="B18" s="21"/>
      <c r="C18" s="64"/>
      <c r="D18" s="65"/>
      <c r="E18" s="11"/>
      <c r="F18" s="28">
        <v>5</v>
      </c>
      <c r="G18" s="11"/>
      <c r="H18" s="11"/>
      <c r="I18" s="28">
        <v>5</v>
      </c>
      <c r="J18" s="12"/>
      <c r="K18" s="23"/>
    </row>
    <row r="19" spans="2:14" x14ac:dyDescent="0.6">
      <c r="B19" s="21"/>
      <c r="C19" s="64"/>
      <c r="D19" s="65"/>
      <c r="E19" s="11"/>
      <c r="F19" s="11"/>
      <c r="G19" s="11"/>
      <c r="H19" s="11"/>
      <c r="I19" s="11"/>
      <c r="J19" s="12"/>
      <c r="K19" s="23"/>
    </row>
    <row r="20" spans="2:14" ht="26.5" thickBot="1" x14ac:dyDescent="0.65">
      <c r="B20" s="21"/>
      <c r="C20" s="66"/>
      <c r="D20" s="67"/>
      <c r="E20" s="13"/>
      <c r="F20" s="13"/>
      <c r="G20" s="13"/>
      <c r="H20" s="13"/>
      <c r="I20" s="13"/>
      <c r="J20" s="14"/>
      <c r="K20" s="23"/>
    </row>
    <row r="21" spans="2:14" x14ac:dyDescent="0.6">
      <c r="B21" s="21"/>
      <c r="C21" s="22"/>
      <c r="D21" s="22"/>
      <c r="K21" s="23"/>
    </row>
    <row r="22" spans="2:14" x14ac:dyDescent="0.6">
      <c r="B22" s="21"/>
      <c r="K22" s="23"/>
    </row>
    <row r="23" spans="2:14" ht="76" customHeight="1" x14ac:dyDescent="0.6">
      <c r="B23" s="21"/>
      <c r="E23" s="70" t="s">
        <v>40</v>
      </c>
      <c r="F23" s="70"/>
      <c r="G23" s="70"/>
      <c r="H23" s="33"/>
      <c r="K23" s="23"/>
    </row>
    <row r="24" spans="2:14" x14ac:dyDescent="0.6">
      <c r="B24" s="21"/>
      <c r="E24" s="15" t="s">
        <v>48</v>
      </c>
      <c r="F24" s="16" t="s">
        <v>47</v>
      </c>
      <c r="G24" s="17" t="s">
        <v>59</v>
      </c>
      <c r="K24" s="23"/>
    </row>
    <row r="25" spans="2:14" x14ac:dyDescent="0.6">
      <c r="B25" s="21"/>
      <c r="E25" s="27">
        <f>'calculator (locked)'!E40</f>
        <v>9.0369718042556038</v>
      </c>
      <c r="F25" s="27">
        <f>'calculator (locked)'!F40</f>
        <v>10.392517574893944</v>
      </c>
      <c r="G25" s="27">
        <f>'calculator (locked)'!G40</f>
        <v>12.22649126458111</v>
      </c>
      <c r="H25" s="71" t="str">
        <f>IF(OR(F25&lt;0,E25&lt;0,G25&lt;0),"No post-channel solution found for passing compliance","")</f>
        <v/>
      </c>
      <c r="I25" s="72"/>
      <c r="J25" s="72"/>
      <c r="K25" s="23"/>
    </row>
    <row r="26" spans="2:14" x14ac:dyDescent="0.6">
      <c r="B26" s="21"/>
      <c r="E26" s="34"/>
      <c r="F26" s="34"/>
      <c r="G26" s="34"/>
      <c r="K26" s="23"/>
      <c r="L26" s="2"/>
      <c r="M26" s="2"/>
      <c r="N26" s="23"/>
    </row>
    <row r="27" spans="2:14" ht="36" x14ac:dyDescent="0.6">
      <c r="B27" s="21"/>
      <c r="E27" s="70" t="s">
        <v>50</v>
      </c>
      <c r="F27" s="70"/>
      <c r="G27" s="70"/>
      <c r="K27" s="23"/>
      <c r="L27" s="2"/>
      <c r="M27" s="2"/>
      <c r="N27" s="23"/>
    </row>
    <row r="28" spans="2:14" x14ac:dyDescent="0.6">
      <c r="B28" s="21"/>
      <c r="E28" s="15" t="s">
        <v>48</v>
      </c>
      <c r="F28" s="16" t="s">
        <v>47</v>
      </c>
      <c r="G28" s="17" t="s">
        <v>59</v>
      </c>
      <c r="K28" s="23"/>
      <c r="L28" s="2"/>
      <c r="M28" s="2"/>
      <c r="N28" s="23"/>
    </row>
    <row r="29" spans="2:14" x14ac:dyDescent="0.6">
      <c r="B29" s="21"/>
      <c r="E29" s="27">
        <f>'calculator (locked)'!E43</f>
        <v>1.0363472748971749</v>
      </c>
      <c r="F29" s="27">
        <f>'calculator (locked)'!F43</f>
        <v>1.1917993661317512</v>
      </c>
      <c r="G29" s="27">
        <f>'calculator (locked)'!G43</f>
        <v>1.402116901331472</v>
      </c>
      <c r="H29" s="71" t="str">
        <f>IF(OR(F29&lt;0,E29&lt;0,G29&lt;0),"No pre-channel solution found for passing compliance","")</f>
        <v/>
      </c>
      <c r="I29" s="72"/>
      <c r="J29" s="72"/>
      <c r="K29" s="23"/>
      <c r="L29" s="2"/>
      <c r="M29" s="2"/>
      <c r="N29" s="35"/>
    </row>
    <row r="30" spans="2:14" ht="26.5" thickBot="1" x14ac:dyDescent="0.65">
      <c r="B30" s="24"/>
      <c r="C30" s="25"/>
      <c r="D30" s="25"/>
      <c r="E30" s="25"/>
      <c r="F30" s="25"/>
      <c r="G30" s="25"/>
      <c r="H30" s="3"/>
      <c r="I30" s="3"/>
      <c r="J30" s="3"/>
      <c r="K30" s="26"/>
    </row>
  </sheetData>
  <sheetProtection algorithmName="SHA-512" hashValue="7ldngyChwYV73NNGlB3jusAHdpVRNzQHeKhUbNx9E5argCPSKGkdG2Rz3lKUSYhv1AqeWf61lHhZ6/J2beI5XQ==" saltValue="jNcxA+o9LLKKm9WBZO8H+Q==" spinCount="100000" sheet="1" selectLockedCells="1"/>
  <mergeCells count="6">
    <mergeCell ref="C5:D20"/>
    <mergeCell ref="G3:H3"/>
    <mergeCell ref="E23:G23"/>
    <mergeCell ref="E27:G27"/>
    <mergeCell ref="H29:J29"/>
    <mergeCell ref="H25:J25"/>
  </mergeCells>
  <conditionalFormatting sqref="E29">
    <cfRule type="expression" dxfId="8" priority="7">
      <formula>$E$29&lt;0</formula>
    </cfRule>
  </conditionalFormatting>
  <conditionalFormatting sqref="E25">
    <cfRule type="expression" dxfId="7" priority="4">
      <formula>$E$25&lt;0</formula>
    </cfRule>
  </conditionalFormatting>
  <conditionalFormatting sqref="G25">
    <cfRule type="expression" dxfId="6" priority="5">
      <formula>$G$25&lt;0</formula>
    </cfRule>
  </conditionalFormatting>
  <conditionalFormatting sqref="F25">
    <cfRule type="expression" dxfId="5" priority="3">
      <formula>$F$25&lt;0</formula>
    </cfRule>
  </conditionalFormatting>
  <conditionalFormatting sqref="F29">
    <cfRule type="expression" dxfId="4" priority="2">
      <formula>$F$29&lt;0</formula>
    </cfRule>
  </conditionalFormatting>
  <conditionalFormatting sqref="G29">
    <cfRule type="expression" dxfId="3" priority="1">
      <formula>$G$29&lt;0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6C9-0E7A-DD47-B465-BFE56141B96E}">
  <sheetPr codeName="Sheet3"/>
  <dimension ref="B1:J27"/>
  <sheetViews>
    <sheetView showGridLines="0" tabSelected="1" topLeftCell="B6" zoomScale="48" workbookViewId="0">
      <selection activeCell="I6" sqref="I6"/>
    </sheetView>
  </sheetViews>
  <sheetFormatPr defaultColWidth="10.83203125" defaultRowHeight="26" x14ac:dyDescent="0.6"/>
  <cols>
    <col min="1" max="4" width="10.83203125" style="1"/>
    <col min="5" max="5" width="37.33203125" style="2" customWidth="1"/>
    <col min="6" max="8" width="43.5" style="2" customWidth="1"/>
    <col min="9" max="9" width="30.33203125" style="2" customWidth="1"/>
    <col min="10" max="16384" width="10.83203125" style="1"/>
  </cols>
  <sheetData>
    <row r="1" spans="2:10" ht="26.5" thickBot="1" x14ac:dyDescent="0.65"/>
    <row r="2" spans="2:10" ht="26.5" thickBot="1" x14ac:dyDescent="0.65">
      <c r="B2" s="18"/>
      <c r="C2" s="19"/>
      <c r="D2" s="19"/>
      <c r="E2" s="4"/>
      <c r="F2" s="4"/>
      <c r="G2" s="4"/>
      <c r="H2" s="4"/>
      <c r="I2" s="4"/>
      <c r="J2" s="20"/>
    </row>
    <row r="3" spans="2:10" ht="26.5" thickBot="1" x14ac:dyDescent="0.65">
      <c r="B3" s="21"/>
      <c r="D3" s="22"/>
      <c r="E3" s="5" t="s">
        <v>13</v>
      </c>
      <c r="F3" s="6" t="s">
        <v>14</v>
      </c>
      <c r="G3" s="7" t="s">
        <v>15</v>
      </c>
      <c r="H3" s="8" t="s">
        <v>16</v>
      </c>
      <c r="I3" s="9" t="s">
        <v>17</v>
      </c>
      <c r="J3" s="23"/>
    </row>
    <row r="4" spans="2:10" ht="26.5" thickBot="1" x14ac:dyDescent="0.65">
      <c r="B4" s="21"/>
      <c r="C4" s="22"/>
      <c r="D4" s="22"/>
      <c r="J4" s="23"/>
    </row>
    <row r="5" spans="2:10" ht="81" customHeight="1" x14ac:dyDescent="0.6">
      <c r="B5" s="21"/>
      <c r="C5" s="62" t="s">
        <v>32</v>
      </c>
      <c r="D5" s="63"/>
      <c r="E5" s="10" t="s">
        <v>46</v>
      </c>
      <c r="F5" s="10" t="s">
        <v>18</v>
      </c>
      <c r="G5" s="10" t="s">
        <v>26</v>
      </c>
      <c r="H5" s="10" t="s">
        <v>18</v>
      </c>
      <c r="I5" s="10" t="s">
        <v>24</v>
      </c>
      <c r="J5" s="23"/>
    </row>
    <row r="6" spans="2:10" ht="26.5" thickBot="1" x14ac:dyDescent="0.65">
      <c r="B6" s="21"/>
      <c r="C6" s="64"/>
      <c r="D6" s="65"/>
      <c r="E6" s="28">
        <v>6</v>
      </c>
      <c r="F6" s="28">
        <v>2</v>
      </c>
      <c r="G6" s="28">
        <v>12</v>
      </c>
      <c r="H6" s="28">
        <v>0</v>
      </c>
      <c r="I6" s="28">
        <v>0</v>
      </c>
      <c r="J6" s="23"/>
    </row>
    <row r="7" spans="2:10" ht="26.5" thickBot="1" x14ac:dyDescent="0.65">
      <c r="B7" s="21"/>
      <c r="C7" s="64"/>
      <c r="D7" s="65"/>
      <c r="E7" s="11"/>
      <c r="F7" s="11"/>
      <c r="G7" s="11"/>
      <c r="H7" s="11"/>
      <c r="I7" s="12"/>
      <c r="J7" s="23"/>
    </row>
    <row r="8" spans="2:10" ht="52" x14ac:dyDescent="0.6">
      <c r="B8" s="21"/>
      <c r="C8" s="64"/>
      <c r="D8" s="65"/>
      <c r="E8" s="11"/>
      <c r="F8" s="10" t="s">
        <v>19</v>
      </c>
      <c r="G8" s="11"/>
      <c r="H8" s="10" t="s">
        <v>19</v>
      </c>
      <c r="I8" s="10" t="s">
        <v>25</v>
      </c>
      <c r="J8" s="23"/>
    </row>
    <row r="9" spans="2:10" ht="26.5" thickBot="1" x14ac:dyDescent="0.65">
      <c r="B9" s="21"/>
      <c r="C9" s="64"/>
      <c r="D9" s="65"/>
      <c r="E9" s="11"/>
      <c r="F9" s="28">
        <v>0</v>
      </c>
      <c r="G9" s="11"/>
      <c r="H9" s="28">
        <v>0</v>
      </c>
      <c r="I9" s="28">
        <v>1</v>
      </c>
      <c r="J9" s="23"/>
    </row>
    <row r="10" spans="2:10" ht="26.5" thickBot="1" x14ac:dyDescent="0.65">
      <c r="B10" s="21"/>
      <c r="C10" s="64"/>
      <c r="D10" s="65"/>
      <c r="E10" s="11"/>
      <c r="F10" s="11"/>
      <c r="G10" s="11"/>
      <c r="H10" s="11"/>
      <c r="I10" s="12"/>
      <c r="J10" s="23"/>
    </row>
    <row r="11" spans="2:10" ht="52" x14ac:dyDescent="0.6">
      <c r="B11" s="21"/>
      <c r="C11" s="64"/>
      <c r="D11" s="65"/>
      <c r="E11" s="11"/>
      <c r="F11" s="10" t="s">
        <v>20</v>
      </c>
      <c r="G11" s="11"/>
      <c r="H11" s="10" t="s">
        <v>22</v>
      </c>
      <c r="I11" s="12"/>
      <c r="J11" s="23"/>
    </row>
    <row r="12" spans="2:10" ht="26.5" thickBot="1" x14ac:dyDescent="0.65">
      <c r="B12" s="21"/>
      <c r="C12" s="64"/>
      <c r="D12" s="65"/>
      <c r="E12" s="11"/>
      <c r="F12" s="28">
        <v>1</v>
      </c>
      <c r="G12" s="11"/>
      <c r="H12" s="28">
        <v>1</v>
      </c>
      <c r="I12" s="12"/>
      <c r="J12" s="23"/>
    </row>
    <row r="13" spans="2:10" ht="26.5" thickBot="1" x14ac:dyDescent="0.65">
      <c r="B13" s="21"/>
      <c r="C13" s="64"/>
      <c r="D13" s="65"/>
      <c r="E13" s="11"/>
      <c r="F13" s="11"/>
      <c r="G13" s="11"/>
      <c r="H13" s="11"/>
      <c r="I13" s="12"/>
      <c r="J13" s="23"/>
    </row>
    <row r="14" spans="2:10" ht="52" x14ac:dyDescent="0.6">
      <c r="B14" s="21"/>
      <c r="C14" s="64"/>
      <c r="D14" s="65"/>
      <c r="E14" s="11"/>
      <c r="F14" s="10" t="s">
        <v>21</v>
      </c>
      <c r="G14" s="11"/>
      <c r="H14" s="10" t="s">
        <v>23</v>
      </c>
      <c r="I14" s="12"/>
      <c r="J14" s="23"/>
    </row>
    <row r="15" spans="2:10" ht="26.5" thickBot="1" x14ac:dyDescent="0.65">
      <c r="B15" s="21"/>
      <c r="C15" s="64"/>
      <c r="D15" s="65"/>
      <c r="E15" s="11"/>
      <c r="F15" s="28">
        <v>0</v>
      </c>
      <c r="G15" s="11"/>
      <c r="H15" s="28">
        <v>1</v>
      </c>
      <c r="I15" s="12"/>
      <c r="J15" s="23"/>
    </row>
    <row r="16" spans="2:10" ht="26.5" thickBot="1" x14ac:dyDescent="0.65">
      <c r="B16" s="21"/>
      <c r="C16" s="64"/>
      <c r="D16" s="65"/>
      <c r="E16" s="11"/>
      <c r="F16" s="11"/>
      <c r="G16" s="11"/>
      <c r="H16" s="11"/>
      <c r="I16" s="12"/>
      <c r="J16" s="23"/>
    </row>
    <row r="17" spans="2:10" x14ac:dyDescent="0.6">
      <c r="B17" s="21"/>
      <c r="C17" s="64"/>
      <c r="D17" s="65"/>
      <c r="E17" s="11"/>
      <c r="F17" s="10" t="s">
        <v>45</v>
      </c>
      <c r="G17" s="11"/>
      <c r="H17" s="10" t="s">
        <v>45</v>
      </c>
      <c r="I17" s="12"/>
      <c r="J17" s="23"/>
    </row>
    <row r="18" spans="2:10" ht="26.5" thickBot="1" x14ac:dyDescent="0.65">
      <c r="B18" s="21"/>
      <c r="C18" s="64"/>
      <c r="D18" s="65"/>
      <c r="E18" s="11"/>
      <c r="F18" s="28">
        <v>5</v>
      </c>
      <c r="G18" s="11"/>
      <c r="H18" s="28">
        <v>5</v>
      </c>
      <c r="I18" s="12"/>
      <c r="J18" s="23"/>
    </row>
    <row r="19" spans="2:10" ht="26.5" thickBot="1" x14ac:dyDescent="0.65">
      <c r="B19" s="21"/>
      <c r="C19" s="64"/>
      <c r="D19" s="65"/>
      <c r="E19" s="11"/>
      <c r="F19" s="11"/>
      <c r="G19" s="11"/>
      <c r="H19" s="11"/>
      <c r="I19" s="12"/>
      <c r="J19" s="23"/>
    </row>
    <row r="20" spans="2:10" ht="52" x14ac:dyDescent="0.6">
      <c r="B20" s="21"/>
      <c r="C20" s="64"/>
      <c r="D20" s="65"/>
      <c r="E20" s="11"/>
      <c r="F20" s="11"/>
      <c r="G20" s="11"/>
      <c r="H20" s="10" t="s">
        <v>44</v>
      </c>
      <c r="I20" s="12"/>
      <c r="J20" s="23"/>
    </row>
    <row r="21" spans="2:10" ht="26.5" thickBot="1" x14ac:dyDescent="0.65">
      <c r="B21" s="21"/>
      <c r="C21" s="66"/>
      <c r="D21" s="67"/>
      <c r="E21" s="13"/>
      <c r="F21" s="13"/>
      <c r="G21" s="13"/>
      <c r="H21" s="28">
        <v>1</v>
      </c>
      <c r="I21" s="14"/>
      <c r="J21" s="23"/>
    </row>
    <row r="22" spans="2:10" x14ac:dyDescent="0.6">
      <c r="B22" s="21"/>
      <c r="C22" s="22"/>
      <c r="D22" s="22"/>
      <c r="J22" s="23"/>
    </row>
    <row r="23" spans="2:10" x14ac:dyDescent="0.6">
      <c r="B23" s="21"/>
      <c r="J23" s="23"/>
    </row>
    <row r="24" spans="2:10" ht="76" customHeight="1" x14ac:dyDescent="0.6">
      <c r="B24" s="21"/>
      <c r="F24" s="73" t="s">
        <v>40</v>
      </c>
      <c r="G24" s="73"/>
      <c r="H24" s="73"/>
      <c r="J24" s="23"/>
    </row>
    <row r="25" spans="2:10" x14ac:dyDescent="0.6">
      <c r="B25" s="21"/>
      <c r="F25" s="15" t="s">
        <v>48</v>
      </c>
      <c r="G25" s="16" t="s">
        <v>47</v>
      </c>
      <c r="H25" s="17" t="s">
        <v>59</v>
      </c>
      <c r="J25" s="23"/>
    </row>
    <row r="26" spans="2:10" x14ac:dyDescent="0.6">
      <c r="B26" s="21"/>
      <c r="F26" s="27">
        <f>'calculator (locked)'!E18</f>
        <v>7.6382750627061222</v>
      </c>
      <c r="G26" s="27">
        <f>'calculator (locked)'!F18</f>
        <v>8.7840163221120395</v>
      </c>
      <c r="H26" s="27">
        <f>'calculator (locked)'!G18</f>
        <v>10.334136849543576</v>
      </c>
    </row>
    <row r="27" spans="2:10" ht="27" customHeight="1" thickBot="1" x14ac:dyDescent="0.65">
      <c r="B27" s="24"/>
      <c r="C27" s="25"/>
      <c r="D27" s="25"/>
      <c r="E27" s="3"/>
      <c r="F27" s="74" t="str">
        <f>IF(OR(G26&lt;0,F26&lt;0,H26&lt;0),"No post-channel solution found for passing compliance","")</f>
        <v/>
      </c>
      <c r="G27" s="74"/>
      <c r="H27" s="74"/>
      <c r="I27" s="3"/>
      <c r="J27" s="26"/>
    </row>
  </sheetData>
  <sheetProtection algorithmName="SHA-512" hashValue="cGvHw6KgdMoFHHhG0Lo12JqAVe9Wvm3pReDu87+oT189lEx40/x8eVchjWq5B538kk4pdtbSZegHX2GxRwWLeA==" saltValue="Cmu8LXhqxyD7QNw8Gtp2fA==" spinCount="100000" sheet="1" selectLockedCells="1"/>
  <mergeCells count="3">
    <mergeCell ref="C5:D21"/>
    <mergeCell ref="F24:H24"/>
    <mergeCell ref="F27:H27"/>
  </mergeCells>
  <conditionalFormatting sqref="F26">
    <cfRule type="expression" dxfId="2" priority="2">
      <formula>$F$26&lt;0</formula>
    </cfRule>
  </conditionalFormatting>
  <conditionalFormatting sqref="G26">
    <cfRule type="expression" dxfId="1" priority="1">
      <formula>$G$26&lt;0</formula>
    </cfRule>
  </conditionalFormatting>
  <conditionalFormatting sqref="H26">
    <cfRule type="expression" dxfId="0" priority="3">
      <formula>$H$26&lt;0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3BD3-9A89-914B-9CD7-3B1C46D72238}">
  <sheetPr codeName="Sheet2">
    <tabColor theme="1" tint="0.34998626667073579"/>
  </sheetPr>
  <dimension ref="A1:K45"/>
  <sheetViews>
    <sheetView zoomScale="85" workbookViewId="0">
      <selection activeCell="G44" sqref="G44"/>
    </sheetView>
  </sheetViews>
  <sheetFormatPr defaultColWidth="10.6640625" defaultRowHeight="15.5" x14ac:dyDescent="0.35"/>
  <cols>
    <col min="2" max="2" width="24.5" bestFit="1" customWidth="1"/>
    <col min="3" max="3" width="25" bestFit="1" customWidth="1"/>
    <col min="4" max="4" width="23.83203125" bestFit="1" customWidth="1"/>
    <col min="5" max="5" width="30.83203125" bestFit="1" customWidth="1"/>
    <col min="6" max="6" width="19.83203125" bestFit="1" customWidth="1"/>
    <col min="7" max="7" width="18.83203125" bestFit="1" customWidth="1"/>
    <col min="8" max="8" width="12.1640625" customWidth="1"/>
    <col min="9" max="9" width="13" bestFit="1" customWidth="1"/>
  </cols>
  <sheetData>
    <row r="1" spans="1:11" ht="16" thickBot="1" x14ac:dyDescent="0.4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1" x14ac:dyDescent="0.35">
      <c r="A2" s="38"/>
      <c r="B2" s="39" t="s">
        <v>12</v>
      </c>
      <c r="C2" s="40" t="s">
        <v>0</v>
      </c>
      <c r="D2" s="40" t="s">
        <v>1</v>
      </c>
      <c r="E2" s="40" t="s">
        <v>2</v>
      </c>
      <c r="F2" s="40" t="s">
        <v>3</v>
      </c>
      <c r="G2" s="40" t="s">
        <v>4</v>
      </c>
      <c r="H2" s="41" t="s">
        <v>37</v>
      </c>
      <c r="I2" s="42"/>
      <c r="J2" s="42"/>
      <c r="K2" s="76" t="s">
        <v>15</v>
      </c>
    </row>
    <row r="3" spans="1:11" x14ac:dyDescent="0.35">
      <c r="A3" s="38"/>
      <c r="B3" s="43">
        <f>'TX Budget (linear redriver)'!G6</f>
        <v>12</v>
      </c>
      <c r="C3" s="44">
        <f>'TX Budget (linear redriver)'!F18</f>
        <v>5</v>
      </c>
      <c r="D3" s="44">
        <f>'TX Budget (linear redriver)'!E6</f>
        <v>6</v>
      </c>
      <c r="E3" s="44">
        <v>0.02</v>
      </c>
      <c r="F3" s="44">
        <v>4.3</v>
      </c>
      <c r="G3" s="45" t="s">
        <v>5</v>
      </c>
      <c r="H3" s="46">
        <f>((1/$C$3)*SQRT($D$3)+2.3*$D$3*$E$3*SQRT($F$3))</f>
        <v>1.0622237299084807</v>
      </c>
      <c r="I3" s="47"/>
      <c r="J3" s="47"/>
      <c r="K3" s="77"/>
    </row>
    <row r="4" spans="1:11" x14ac:dyDescent="0.35">
      <c r="A4" s="38"/>
      <c r="B4" s="48"/>
      <c r="C4" s="47"/>
      <c r="D4" s="47"/>
      <c r="E4" s="47"/>
      <c r="F4" s="47"/>
      <c r="G4" s="47"/>
      <c r="H4" s="47"/>
      <c r="I4" s="47"/>
      <c r="J4" s="47"/>
      <c r="K4" s="77"/>
    </row>
    <row r="5" spans="1:11" x14ac:dyDescent="0.35">
      <c r="A5" s="38"/>
      <c r="B5" s="49" t="s">
        <v>6</v>
      </c>
      <c r="C5" s="50" t="s">
        <v>7</v>
      </c>
      <c r="D5" s="50" t="s">
        <v>8</v>
      </c>
      <c r="E5" s="50" t="s">
        <v>9</v>
      </c>
      <c r="F5" s="51" t="s">
        <v>10</v>
      </c>
      <c r="G5" s="51" t="s">
        <v>11</v>
      </c>
      <c r="H5" s="75" t="s">
        <v>27</v>
      </c>
      <c r="I5" s="47"/>
      <c r="J5" s="47"/>
      <c r="K5" s="77"/>
    </row>
    <row r="6" spans="1:11" x14ac:dyDescent="0.35">
      <c r="A6" s="38"/>
      <c r="B6" s="43">
        <f>'TX Budget (linear redriver)'!F6</f>
        <v>2</v>
      </c>
      <c r="C6" s="44">
        <f>'TX Budget (linear redriver)'!F9</f>
        <v>0</v>
      </c>
      <c r="D6" s="44">
        <f>'TX Budget (linear redriver)'!F12</f>
        <v>1</v>
      </c>
      <c r="E6" s="44">
        <f>'TX Budget (linear redriver)'!F15</f>
        <v>0</v>
      </c>
      <c r="F6" s="52">
        <f>(B6*0.4+C6*1.5+D6*0.5+E6*2.2)*0.000000000001+0.000000000000000001</f>
        <v>1.3000010000000001E-12</v>
      </c>
      <c r="G6" s="52">
        <f>20*LOG((1/(2*3.1415*F6*D3*1000000000))/SQRT((1/(2*3.1415*F6*D3*1000000000))*(1/(2*3.1415*F6*D3*1000000000))+3*3))</f>
        <v>-9.2874991814093796E-2</v>
      </c>
      <c r="H6" s="75"/>
      <c r="I6" s="47"/>
      <c r="J6" s="47"/>
      <c r="K6" s="77"/>
    </row>
    <row r="7" spans="1:11" x14ac:dyDescent="0.35">
      <c r="A7" s="38"/>
      <c r="B7" s="48"/>
      <c r="C7" s="47"/>
      <c r="D7" s="47"/>
      <c r="E7" s="47"/>
      <c r="F7" s="47"/>
      <c r="G7" s="47"/>
      <c r="H7" s="53"/>
      <c r="I7" s="47"/>
      <c r="J7" s="47"/>
      <c r="K7" s="77"/>
    </row>
    <row r="8" spans="1:11" x14ac:dyDescent="0.35">
      <c r="A8" s="38"/>
      <c r="B8" s="48"/>
      <c r="C8" s="47"/>
      <c r="D8" s="47"/>
      <c r="E8" s="47"/>
      <c r="F8" s="47"/>
      <c r="G8" s="47"/>
      <c r="H8" s="53"/>
      <c r="I8" s="47"/>
      <c r="J8" s="47"/>
      <c r="K8" s="77"/>
    </row>
    <row r="9" spans="1:11" x14ac:dyDescent="0.35">
      <c r="A9" s="38"/>
      <c r="B9" s="49" t="s">
        <v>6</v>
      </c>
      <c r="C9" s="50" t="s">
        <v>7</v>
      </c>
      <c r="D9" s="50" t="s">
        <v>29</v>
      </c>
      <c r="E9" s="50" t="s">
        <v>30</v>
      </c>
      <c r="F9" s="51" t="s">
        <v>10</v>
      </c>
      <c r="G9" s="51" t="s">
        <v>11</v>
      </c>
      <c r="H9" s="75" t="s">
        <v>28</v>
      </c>
      <c r="I9" s="47" t="s">
        <v>33</v>
      </c>
      <c r="J9" s="47"/>
      <c r="K9" s="77"/>
    </row>
    <row r="10" spans="1:11" x14ac:dyDescent="0.35">
      <c r="A10" s="38"/>
      <c r="B10" s="43">
        <f>'TX Budget (linear redriver)'!H6</f>
        <v>0</v>
      </c>
      <c r="C10" s="44">
        <f>'TX Budget (linear redriver)'!H9</f>
        <v>0</v>
      </c>
      <c r="D10" s="44">
        <f>'TX Budget (linear redriver)'!H12</f>
        <v>1</v>
      </c>
      <c r="E10" s="44">
        <f>'TX Budget (linear redriver)'!H15</f>
        <v>1</v>
      </c>
      <c r="F10" s="52">
        <f>(B10*0.4+C10*1.2+D10*0.5+E10*2.5)*0.000000000001+0.000000000000000001</f>
        <v>3.0000010000000003E-12</v>
      </c>
      <c r="G10" s="52">
        <f>20*LOG((1/(2*3.1415*F10*D3*1000000000))/SQRT((1/(2*3.1415*F10*D3*1000000000))*(1/(2*3.1415*F10*D3*1000000000))+3*3))</f>
        <v>-0.47318626586661394</v>
      </c>
      <c r="H10" s="75"/>
      <c r="I10" s="47"/>
      <c r="J10" s="47"/>
      <c r="K10" s="77"/>
    </row>
    <row r="11" spans="1:11" x14ac:dyDescent="0.35">
      <c r="A11" s="38"/>
      <c r="B11" s="48"/>
      <c r="C11" s="47"/>
      <c r="D11" s="47"/>
      <c r="E11" s="47"/>
      <c r="F11" s="47"/>
      <c r="G11" s="47"/>
      <c r="H11" s="47"/>
      <c r="I11" s="47"/>
      <c r="J11" s="47"/>
      <c r="K11" s="77"/>
    </row>
    <row r="12" spans="1:11" x14ac:dyDescent="0.35">
      <c r="A12" s="38"/>
      <c r="B12" s="49" t="s">
        <v>6</v>
      </c>
      <c r="C12" s="50" t="s">
        <v>7</v>
      </c>
      <c r="D12" s="50" t="s">
        <v>8</v>
      </c>
      <c r="E12" s="50" t="s">
        <v>9</v>
      </c>
      <c r="F12" s="51" t="s">
        <v>10</v>
      </c>
      <c r="G12" s="51" t="s">
        <v>11</v>
      </c>
      <c r="H12" s="75" t="s">
        <v>31</v>
      </c>
      <c r="I12" s="47"/>
      <c r="J12" s="47"/>
      <c r="K12" s="77"/>
    </row>
    <row r="13" spans="1:11" x14ac:dyDescent="0.35">
      <c r="A13" s="38"/>
      <c r="B13" s="43">
        <v>0</v>
      </c>
      <c r="C13" s="44">
        <v>0</v>
      </c>
      <c r="D13" s="44">
        <f>'TX Budget (linear redriver)'!I6</f>
        <v>0</v>
      </c>
      <c r="E13" s="44">
        <f>'TX Budget (linear redriver)'!I9</f>
        <v>1</v>
      </c>
      <c r="F13" s="52">
        <f>(B13*0.4+C13*1.5+D13*0.5+E13*2.2)*0.000000000001+0.000000000000000001</f>
        <v>2.2000010000000005E-12</v>
      </c>
      <c r="G13" s="52">
        <f>20*LOG((1/(2*3.1415*F13*D3*1000000000))/SQRT((1/(2*3.1415*F13*D3*1000000000))*(1/(2*3.1415*F13*D3*1000000000))+3*3))</f>
        <v>-0.26085616613835444</v>
      </c>
      <c r="H13" s="75"/>
      <c r="I13" s="47"/>
      <c r="J13" s="47"/>
      <c r="K13" s="77"/>
    </row>
    <row r="14" spans="1:11" x14ac:dyDescent="0.35">
      <c r="A14" s="38"/>
      <c r="B14" s="49" t="s">
        <v>34</v>
      </c>
      <c r="C14" s="50" t="s">
        <v>36</v>
      </c>
      <c r="D14" s="50" t="s">
        <v>35</v>
      </c>
      <c r="E14" s="54"/>
      <c r="F14" s="46"/>
      <c r="G14" s="46"/>
      <c r="H14" s="55"/>
      <c r="I14" s="47"/>
      <c r="J14" s="47"/>
      <c r="K14" s="77"/>
    </row>
    <row r="15" spans="1:11" x14ac:dyDescent="0.35">
      <c r="A15" s="38"/>
      <c r="B15" s="56">
        <f>'TX Budget (linear redriver)'!H21</f>
        <v>1</v>
      </c>
      <c r="C15" s="54">
        <f>$G$10-B15*((1/$D$15)*SQRT($D$3)+2.3*$D$3*$E$3*SQRT($F$3))</f>
        <v>-1.5354099957750946</v>
      </c>
      <c r="D15" s="54">
        <f>'TX Budget (linear redriver)'!H18</f>
        <v>5</v>
      </c>
      <c r="E15" s="54"/>
      <c r="F15" s="46"/>
      <c r="G15" s="46"/>
      <c r="H15" s="55"/>
      <c r="I15" s="47"/>
      <c r="J15" s="47"/>
      <c r="K15" s="77"/>
    </row>
    <row r="16" spans="1:11" x14ac:dyDescent="0.35">
      <c r="A16" s="38"/>
      <c r="B16" s="48"/>
      <c r="C16" s="47"/>
      <c r="D16" s="47"/>
      <c r="E16" s="47"/>
      <c r="F16" s="47"/>
      <c r="G16" s="47"/>
      <c r="H16" s="47"/>
      <c r="I16" s="47"/>
      <c r="J16" s="47"/>
      <c r="K16" s="77"/>
    </row>
    <row r="17" spans="1:11" x14ac:dyDescent="0.35">
      <c r="A17" s="38"/>
      <c r="B17" s="48"/>
      <c r="C17" s="47" t="s">
        <v>38</v>
      </c>
      <c r="D17" s="47" t="s">
        <v>39</v>
      </c>
      <c r="E17" s="47" t="s">
        <v>41</v>
      </c>
      <c r="F17" s="47" t="s">
        <v>42</v>
      </c>
      <c r="G17" s="47" t="s">
        <v>43</v>
      </c>
      <c r="H17" s="47"/>
      <c r="I17" s="47"/>
      <c r="J17" s="47"/>
      <c r="K17" s="77"/>
    </row>
    <row r="18" spans="1:11" ht="16" thickBot="1" x14ac:dyDescent="0.4">
      <c r="A18" s="38"/>
      <c r="B18" s="57"/>
      <c r="C18" s="58">
        <f>G6+G10+C15*1.2+G13</f>
        <v>-2.6694094187491757</v>
      </c>
      <c r="D18" s="58">
        <f>$B$3+C18</f>
        <v>9.3305905812508243</v>
      </c>
      <c r="E18" s="58">
        <f>($B$3+$C$18)/($H$3*1.15)</f>
        <v>7.6382750627061222</v>
      </c>
      <c r="F18" s="58">
        <f>($B$3+$C$18)/($H$3*1)</f>
        <v>8.7840163221120395</v>
      </c>
      <c r="G18" s="58">
        <f>($B$3+$C$18)/($H$3*0.85)</f>
        <v>10.334136849543576</v>
      </c>
      <c r="H18" s="58"/>
      <c r="I18" s="58"/>
      <c r="J18" s="58"/>
      <c r="K18" s="78"/>
    </row>
    <row r="19" spans="1:11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1" ht="16" thickBot="1" x14ac:dyDescent="0.4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1" x14ac:dyDescent="0.35">
      <c r="A21" s="38"/>
      <c r="B21" s="39" t="s">
        <v>12</v>
      </c>
      <c r="C21" s="40" t="s">
        <v>0</v>
      </c>
      <c r="D21" s="40" t="s">
        <v>1</v>
      </c>
      <c r="E21" s="40" t="s">
        <v>2</v>
      </c>
      <c r="F21" s="40" t="s">
        <v>3</v>
      </c>
      <c r="G21" s="40" t="s">
        <v>4</v>
      </c>
      <c r="H21" s="41" t="s">
        <v>37</v>
      </c>
      <c r="I21" s="42"/>
      <c r="J21" s="42"/>
      <c r="K21" s="76" t="s">
        <v>49</v>
      </c>
    </row>
    <row r="22" spans="1:11" x14ac:dyDescent="0.35">
      <c r="A22" s="38"/>
      <c r="B22" s="43">
        <f>'TX Budget (limiting redriver)'!G6</f>
        <v>12</v>
      </c>
      <c r="C22" s="44">
        <f>'TX Budget (limiting redriver)'!F18</f>
        <v>5</v>
      </c>
      <c r="D22" s="44">
        <f>'TX Budget (limiting redriver)'!E6</f>
        <v>6</v>
      </c>
      <c r="E22" s="44">
        <v>0.02</v>
      </c>
      <c r="F22" s="44">
        <v>4.3</v>
      </c>
      <c r="G22" s="45" t="s">
        <v>5</v>
      </c>
      <c r="H22" s="46">
        <f>((1/$C$3)*SQRT($D$3)+2.3*$D$3*$E$3*SQRT($F$3))</f>
        <v>1.0622237299084807</v>
      </c>
      <c r="I22" s="47"/>
      <c r="J22" s="47"/>
      <c r="K22" s="77"/>
    </row>
    <row r="23" spans="1:11" ht="16" thickBot="1" x14ac:dyDescent="0.4">
      <c r="A23" s="38"/>
      <c r="B23" s="48"/>
      <c r="C23" s="47"/>
      <c r="D23" s="47"/>
      <c r="E23" s="47"/>
      <c r="F23" s="47"/>
      <c r="G23" s="47"/>
      <c r="H23" s="47"/>
      <c r="I23" s="47"/>
      <c r="J23" s="47"/>
      <c r="K23" s="77"/>
    </row>
    <row r="24" spans="1:11" x14ac:dyDescent="0.35">
      <c r="A24" s="38"/>
      <c r="B24" s="39" t="s">
        <v>53</v>
      </c>
      <c r="C24" s="40" t="s">
        <v>0</v>
      </c>
      <c r="D24" s="40" t="s">
        <v>1</v>
      </c>
      <c r="E24" s="40" t="s">
        <v>2</v>
      </c>
      <c r="F24" s="40" t="s">
        <v>3</v>
      </c>
      <c r="G24" s="40" t="s">
        <v>4</v>
      </c>
      <c r="H24" s="41" t="s">
        <v>37</v>
      </c>
      <c r="I24" s="42"/>
      <c r="J24" s="42"/>
      <c r="K24" s="77"/>
    </row>
    <row r="25" spans="1:11" x14ac:dyDescent="0.35">
      <c r="A25" s="38"/>
      <c r="B25" s="43">
        <f>'TX Budget (limiting redriver)'!H6</f>
        <v>5</v>
      </c>
      <c r="C25" s="44">
        <f>'TX Budget (limiting redriver)'!I18</f>
        <v>5</v>
      </c>
      <c r="D25" s="44">
        <f>'TX Budget (limiting redriver)'!E6</f>
        <v>6</v>
      </c>
      <c r="E25" s="44">
        <v>0.02</v>
      </c>
      <c r="F25" s="44">
        <v>4.3</v>
      </c>
      <c r="G25" s="45" t="s">
        <v>5</v>
      </c>
      <c r="H25" s="46">
        <f>((1/$C$3)*SQRT($D$3)+2.3*$D$3*$E$3*SQRT($F$3))</f>
        <v>1.0622237299084807</v>
      </c>
      <c r="I25" s="47"/>
      <c r="J25" s="47"/>
      <c r="K25" s="77"/>
    </row>
    <row r="26" spans="1:11" x14ac:dyDescent="0.35">
      <c r="A26" s="38"/>
      <c r="B26" s="59"/>
      <c r="C26" s="60"/>
      <c r="D26" s="60"/>
      <c r="E26" s="60"/>
      <c r="F26" s="60"/>
      <c r="G26" s="60"/>
      <c r="H26" s="61"/>
      <c r="I26" s="61"/>
      <c r="J26" s="47"/>
      <c r="K26" s="77"/>
    </row>
    <row r="27" spans="1:11" x14ac:dyDescent="0.35">
      <c r="A27" s="38"/>
      <c r="B27" s="49" t="s">
        <v>6</v>
      </c>
      <c r="C27" s="50" t="s">
        <v>7</v>
      </c>
      <c r="D27" s="50" t="s">
        <v>8</v>
      </c>
      <c r="E27" s="50" t="s">
        <v>9</v>
      </c>
      <c r="F27" s="51" t="s">
        <v>10</v>
      </c>
      <c r="G27" s="51" t="s">
        <v>11</v>
      </c>
      <c r="H27" s="75" t="s">
        <v>27</v>
      </c>
      <c r="I27" s="47"/>
      <c r="J27" s="47"/>
      <c r="K27" s="77"/>
    </row>
    <row r="28" spans="1:11" x14ac:dyDescent="0.35">
      <c r="A28" s="38"/>
      <c r="B28" s="43">
        <f>'TX Budget (limiting redriver)'!F6</f>
        <v>0</v>
      </c>
      <c r="C28" s="44">
        <f>'TX Budget (limiting redriver)'!F9</f>
        <v>0</v>
      </c>
      <c r="D28" s="44">
        <f>'TX Budget (limiting redriver)'!F12</f>
        <v>0</v>
      </c>
      <c r="E28" s="44">
        <f>'TX Budget (limiting redriver)'!F15</f>
        <v>2</v>
      </c>
      <c r="F28" s="52">
        <f>(B28*0.4+C28*1.5+D28*0.5+E28*2.2)*0.000000000001+0.000000000000000001</f>
        <v>4.4000010000000004E-12</v>
      </c>
      <c r="G28" s="52">
        <f>20*LOG((1/(2*3.1415*F28*D22*1000000000))/SQRT((1/(2*3.1415*F28*D22*1000000000))*(1/(2*3.1415*F28*D22*1000000000))+3*3))</f>
        <v>-0.96082121845671609</v>
      </c>
      <c r="H28" s="75"/>
      <c r="I28" s="47"/>
      <c r="J28" s="47"/>
      <c r="K28" s="77"/>
    </row>
    <row r="29" spans="1:11" x14ac:dyDescent="0.35">
      <c r="A29" s="38"/>
      <c r="B29" s="48"/>
      <c r="C29" s="47"/>
      <c r="D29" s="47"/>
      <c r="E29" s="47"/>
      <c r="F29" s="47"/>
      <c r="G29" s="47"/>
      <c r="H29" s="53"/>
      <c r="I29" s="47"/>
      <c r="J29" s="47"/>
      <c r="K29" s="77"/>
    </row>
    <row r="30" spans="1:11" x14ac:dyDescent="0.35">
      <c r="A30" s="38"/>
      <c r="B30" s="48"/>
      <c r="C30" s="47"/>
      <c r="D30" s="47"/>
      <c r="E30" s="47"/>
      <c r="F30" s="47"/>
      <c r="G30" s="47"/>
      <c r="H30" s="53"/>
      <c r="I30" s="47"/>
      <c r="J30" s="47"/>
      <c r="K30" s="77"/>
    </row>
    <row r="31" spans="1:11" x14ac:dyDescent="0.35">
      <c r="A31" s="38"/>
      <c r="B31" s="49" t="s">
        <v>6</v>
      </c>
      <c r="C31" s="50" t="s">
        <v>7</v>
      </c>
      <c r="D31" s="50" t="s">
        <v>29</v>
      </c>
      <c r="E31" s="50" t="s">
        <v>30</v>
      </c>
      <c r="F31" s="51" t="s">
        <v>10</v>
      </c>
      <c r="G31" s="51" t="s">
        <v>11</v>
      </c>
      <c r="H31" s="75" t="s">
        <v>28</v>
      </c>
      <c r="I31" s="47" t="s">
        <v>33</v>
      </c>
      <c r="J31" s="47"/>
      <c r="K31" s="77"/>
    </row>
    <row r="32" spans="1:11" x14ac:dyDescent="0.35">
      <c r="A32" s="38"/>
      <c r="B32" s="43">
        <f>'TX Budget (limiting redriver)'!I6</f>
        <v>0</v>
      </c>
      <c r="C32" s="44">
        <f>'TX Budget (limiting redriver)'!I9</f>
        <v>0</v>
      </c>
      <c r="D32" s="44">
        <f>'TX Budget (limiting redriver)'!I12</f>
        <v>1</v>
      </c>
      <c r="E32" s="44">
        <f>'TX Budget (limiting redriver)'!I15</f>
        <v>1</v>
      </c>
      <c r="F32" s="52">
        <f>(B32*0.4+C32*1.2+D32*0.5+E32*2.5)*0.000000000001+0.000000000000000001</f>
        <v>3.0000010000000003E-12</v>
      </c>
      <c r="G32" s="52">
        <f>20*LOG((1/(2*3.1415*F32*D22*1000000000))/SQRT((1/(2*3.1415*F32*D22*1000000000))*(1/(2*3.1415*F32*D22*1000000000))+3*3))</f>
        <v>-0.47318626586661394</v>
      </c>
      <c r="H32" s="75"/>
      <c r="I32" s="47"/>
      <c r="J32" s="47"/>
      <c r="K32" s="77"/>
    </row>
    <row r="33" spans="1:11" x14ac:dyDescent="0.35">
      <c r="A33" s="38"/>
      <c r="B33" s="48"/>
      <c r="C33" s="47"/>
      <c r="D33" s="47"/>
      <c r="E33" s="47"/>
      <c r="F33" s="47"/>
      <c r="G33" s="47"/>
      <c r="H33" s="47"/>
      <c r="I33" s="47"/>
      <c r="J33" s="47"/>
      <c r="K33" s="77"/>
    </row>
    <row r="34" spans="1:11" x14ac:dyDescent="0.35">
      <c r="A34" s="38"/>
      <c r="B34" s="49" t="s">
        <v>6</v>
      </c>
      <c r="C34" s="50" t="s">
        <v>7</v>
      </c>
      <c r="D34" s="50" t="s">
        <v>8</v>
      </c>
      <c r="E34" s="50" t="s">
        <v>9</v>
      </c>
      <c r="F34" s="51" t="s">
        <v>10</v>
      </c>
      <c r="G34" s="51" t="s">
        <v>11</v>
      </c>
      <c r="H34" s="75" t="s">
        <v>31</v>
      </c>
      <c r="I34" s="47" t="s">
        <v>61</v>
      </c>
      <c r="J34" s="47"/>
      <c r="K34" s="77"/>
    </row>
    <row r="35" spans="1:11" x14ac:dyDescent="0.35">
      <c r="A35" s="38"/>
      <c r="B35" s="43">
        <v>0</v>
      </c>
      <c r="C35" s="44">
        <v>0</v>
      </c>
      <c r="D35" s="44">
        <f>'TX Budget (limiting redriver)'!J6</f>
        <v>0</v>
      </c>
      <c r="E35" s="44">
        <f>'TX Budget (limiting redriver)'!J9</f>
        <v>1</v>
      </c>
      <c r="F35" s="52">
        <f>(B35*0.4+C35*1.5+D35*0.5+E35*2.2)*0.000000000001+0.000000000000000001</f>
        <v>2.2000010000000005E-12</v>
      </c>
      <c r="G35" s="52">
        <f>20*LOG((1/(2*3.1415*F35*D22*1000000000))/SQRT((1/(2*3.1415*F35*D22*1000000000))*(1/(2*3.1415*F35*D22*1000000000))+3*3))</f>
        <v>-0.26085616613835444</v>
      </c>
      <c r="H35" s="75"/>
      <c r="I35" s="47">
        <f>'TX Budget (limiting redriver)'!J12</f>
        <v>3</v>
      </c>
      <c r="J35" s="47"/>
      <c r="K35" s="77"/>
    </row>
    <row r="36" spans="1:11" x14ac:dyDescent="0.35">
      <c r="A36" s="38"/>
      <c r="B36" s="49" t="s">
        <v>34</v>
      </c>
      <c r="C36" s="50" t="s">
        <v>36</v>
      </c>
      <c r="D36" s="50" t="s">
        <v>35</v>
      </c>
      <c r="E36" s="54"/>
      <c r="F36" s="46"/>
      <c r="G36" s="46"/>
      <c r="H36" s="55"/>
      <c r="I36" s="47"/>
      <c r="J36" s="47"/>
      <c r="K36" s="77"/>
    </row>
    <row r="37" spans="1:11" x14ac:dyDescent="0.35">
      <c r="A37" s="38"/>
      <c r="B37" s="56">
        <f>'TX Budget (linear redriver)'!H40</f>
        <v>0</v>
      </c>
      <c r="C37" s="54">
        <f>$G$10-B37*((1/$D$15)*SQRT($D$3)+2.3*$D$3*$E$3*SQRT($F$3))</f>
        <v>-0.47318626586661394</v>
      </c>
      <c r="D37" s="54">
        <f>'TX Budget (linear redriver)'!H37</f>
        <v>0</v>
      </c>
      <c r="E37" s="54"/>
      <c r="F37" s="46"/>
      <c r="G37" s="46"/>
      <c r="H37" s="55"/>
      <c r="I37" s="47"/>
      <c r="J37" s="47"/>
      <c r="K37" s="77"/>
    </row>
    <row r="38" spans="1:11" x14ac:dyDescent="0.35">
      <c r="A38" s="38"/>
      <c r="B38" s="48"/>
      <c r="C38" s="47"/>
      <c r="D38" s="47"/>
      <c r="E38" s="47"/>
      <c r="F38" s="47"/>
      <c r="G38" s="47"/>
      <c r="H38" s="47"/>
      <c r="I38" s="47"/>
      <c r="J38" s="47"/>
      <c r="K38" s="77"/>
    </row>
    <row r="39" spans="1:11" x14ac:dyDescent="0.35">
      <c r="A39" s="38"/>
      <c r="B39" s="48"/>
      <c r="C39" s="47" t="s">
        <v>54</v>
      </c>
      <c r="D39" s="47" t="s">
        <v>39</v>
      </c>
      <c r="E39" s="47" t="s">
        <v>41</v>
      </c>
      <c r="F39" s="47" t="s">
        <v>42</v>
      </c>
      <c r="G39" s="47" t="s">
        <v>43</v>
      </c>
      <c r="H39" s="47"/>
      <c r="I39" s="47"/>
      <c r="J39" s="47"/>
      <c r="K39" s="77"/>
    </row>
    <row r="40" spans="1:11" ht="16" thickBot="1" x14ac:dyDescent="0.4">
      <c r="A40" s="38"/>
      <c r="B40" s="57"/>
      <c r="C40" s="58">
        <f>G28</f>
        <v>-0.96082121845671609</v>
      </c>
      <c r="D40" s="58">
        <f>$B$3+C40</f>
        <v>11.039178781543283</v>
      </c>
      <c r="E40" s="58">
        <f>($B$22+$C$40)/($H$22*1.15)</f>
        <v>9.0369718042556038</v>
      </c>
      <c r="F40" s="58">
        <f>($B$22+$C$40)/($H$22*1)</f>
        <v>10.392517574893944</v>
      </c>
      <c r="G40" s="58">
        <f>($B$22+$C$40)/($H$22*0.85)</f>
        <v>12.22649126458111</v>
      </c>
      <c r="H40" s="58"/>
      <c r="I40" s="58"/>
      <c r="J40" s="58"/>
      <c r="K40" s="78"/>
    </row>
    <row r="41" spans="1:11" x14ac:dyDescent="0.35">
      <c r="A41" s="38"/>
      <c r="B41" s="48"/>
      <c r="C41" s="47"/>
      <c r="D41" s="47"/>
      <c r="E41" s="47"/>
      <c r="F41" s="47"/>
      <c r="G41" s="47"/>
      <c r="H41" s="47"/>
      <c r="I41" s="47"/>
      <c r="J41" s="47"/>
      <c r="K41" s="37"/>
    </row>
    <row r="42" spans="1:11" x14ac:dyDescent="0.35">
      <c r="A42" s="38"/>
      <c r="B42" s="48"/>
      <c r="C42" s="47" t="s">
        <v>55</v>
      </c>
      <c r="D42" s="47" t="s">
        <v>39</v>
      </c>
      <c r="E42" s="47" t="s">
        <v>56</v>
      </c>
      <c r="F42" s="47" t="s">
        <v>57</v>
      </c>
      <c r="G42" s="47" t="s">
        <v>58</v>
      </c>
      <c r="H42" s="47"/>
      <c r="I42" s="47"/>
      <c r="J42" s="47"/>
      <c r="K42" s="37"/>
    </row>
    <row r="43" spans="1:11" ht="16" thickBot="1" x14ac:dyDescent="0.4">
      <c r="A43" s="38"/>
      <c r="B43" s="57"/>
      <c r="C43" s="58">
        <f>G32+G35</f>
        <v>-0.73404243200496833</v>
      </c>
      <c r="D43" s="58">
        <f>$B$25+C43-I35</f>
        <v>1.2659575679950317</v>
      </c>
      <c r="E43" s="58">
        <f>($B$25-I35+$C$43)/($H$25*1.15)</f>
        <v>1.0363472748971749</v>
      </c>
      <c r="F43" s="58">
        <f>($B$25-I35+$C$43)/($H$25*1)</f>
        <v>1.1917993661317512</v>
      </c>
      <c r="G43" s="58">
        <f>($B$25-I35+$C$43)/($H$25*0.85)</f>
        <v>1.402116901331472</v>
      </c>
      <c r="H43" s="58"/>
      <c r="I43" s="58"/>
      <c r="J43" s="58"/>
      <c r="K43" s="37"/>
    </row>
    <row r="44" spans="1:11" x14ac:dyDescent="0.35">
      <c r="B44" s="36"/>
      <c r="C44" s="36"/>
      <c r="D44" s="36"/>
      <c r="E44" s="36"/>
      <c r="F44" s="36"/>
      <c r="G44" s="36"/>
      <c r="H44" s="36"/>
      <c r="I44" s="36"/>
      <c r="J44" s="36"/>
      <c r="K44" s="37"/>
    </row>
    <row r="45" spans="1:11" x14ac:dyDescent="0.35">
      <c r="B45" s="36"/>
      <c r="C45" s="36"/>
      <c r="D45" s="36"/>
      <c r="E45" s="36"/>
      <c r="F45" s="36"/>
      <c r="G45" s="36"/>
      <c r="H45" s="36"/>
      <c r="I45" s="36"/>
      <c r="J45" s="36"/>
      <c r="K45" s="37"/>
    </row>
  </sheetData>
  <sheetProtection algorithmName="SHA-512" hashValue="+sO66KBO464rWKJhz4oBy2jvNhzx6fCYQzoTLqS0RegKb1jj6vRLmU6PFzKRDI9onUSrBj55Bmw2HneyhyxCWg==" saltValue="V4cZyor9RiWyc+h66oHLAw==" spinCount="100000" sheet="1" objects="1" scenarios="1" selectLockedCells="1" selectUnlockedCells="1"/>
  <mergeCells count="8">
    <mergeCell ref="H5:H6"/>
    <mergeCell ref="H9:H10"/>
    <mergeCell ref="H12:H13"/>
    <mergeCell ref="K2:K18"/>
    <mergeCell ref="K21:K40"/>
    <mergeCell ref="H27:H28"/>
    <mergeCell ref="H31:H32"/>
    <mergeCell ref="H34:H3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 Budget (limiting redriver)</vt:lpstr>
      <vt:lpstr>TX Budget (linear redriver)</vt:lpstr>
      <vt:lpstr>calculator (locked)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Maung, Win</dc:creator>
  <cp:lastModifiedBy>Cheng, Fred</cp:lastModifiedBy>
  <dcterms:created xsi:type="dcterms:W3CDTF">2022-10-10T17:58:08Z</dcterms:created>
  <dcterms:modified xsi:type="dcterms:W3CDTF">2022-11-11T15:42:50Z</dcterms:modified>
</cp:coreProperties>
</file>