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3.xml" ContentType="application/vnd.openxmlformats-officedocument.drawing+xml"/>
  <Override PartName="/xl/embeddings/oleObject13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80" windowWidth="4830" windowHeight="4305"/>
  </bookViews>
  <sheets>
    <sheet name="Solutions" sheetId="1" r:id="rId1"/>
    <sheet name="1% Resistors" sheetId="2" r:id="rId2"/>
    <sheet name="Equations" sheetId="3" r:id="rId3"/>
    <sheet name="MaxGainPlots" sheetId="4" r:id="rId4"/>
    <sheet name="Sheet2" sheetId="6" r:id="rId5"/>
    <sheet name="Sheet1" sheetId="7" r:id="rId6"/>
  </sheets>
  <calcPr calcId="145621"/>
</workbook>
</file>

<file path=xl/calcChain.xml><?xml version="1.0" encoding="utf-8"?>
<calcChain xmlns="http://schemas.openxmlformats.org/spreadsheetml/2006/main">
  <c r="F9" i="1" l="1"/>
  <c r="Q15" i="1" l="1"/>
  <c r="D13" i="1" l="1"/>
  <c r="D12" i="1"/>
  <c r="F12" i="1" l="1"/>
  <c r="H22" i="1" l="1"/>
  <c r="H21" i="1"/>
  <c r="H20" i="1"/>
  <c r="Q14" i="1"/>
  <c r="Q13" i="1"/>
  <c r="Q12" i="1"/>
  <c r="Q11" i="1"/>
  <c r="Q10" i="1"/>
  <c r="Q9" i="1"/>
  <c r="Q8" i="1"/>
  <c r="Q7" i="1"/>
  <c r="Q6" i="1"/>
  <c r="Q5" i="1"/>
  <c r="F8" i="4" l="1"/>
  <c r="D8" i="4"/>
  <c r="H8" i="4" s="1"/>
  <c r="D9" i="4"/>
  <c r="H9" i="4" s="1"/>
  <c r="C8" i="4"/>
  <c r="G8" i="4" s="1"/>
  <c r="B8" i="4"/>
  <c r="A10" i="4"/>
  <c r="C10" i="4" s="1"/>
  <c r="G10" i="4" s="1"/>
  <c r="A9" i="4"/>
  <c r="B9" i="4" s="1"/>
  <c r="F9" i="4" s="1"/>
  <c r="C34" i="1"/>
  <c r="E34" i="1" s="1"/>
  <c r="D7" i="1"/>
  <c r="D17" i="1"/>
  <c r="D14" i="1"/>
  <c r="F13" i="1" l="1"/>
  <c r="D16" i="1"/>
  <c r="A11" i="4"/>
  <c r="B10" i="4"/>
  <c r="F10" i="4" s="1"/>
  <c r="D10" i="4"/>
  <c r="H10" i="4" s="1"/>
  <c r="C9" i="4"/>
  <c r="G9" i="4" s="1"/>
  <c r="E35" i="1"/>
  <c r="C35" i="1" s="1"/>
  <c r="A12" i="4" l="1"/>
  <c r="D11" i="4"/>
  <c r="H11" i="4" s="1"/>
  <c r="B11" i="4"/>
  <c r="F11" i="4" s="1"/>
  <c r="C11" i="4"/>
  <c r="G11" i="4" s="1"/>
  <c r="D18" i="1"/>
  <c r="C25" i="1"/>
  <c r="A13" i="4" l="1"/>
  <c r="C12" i="4"/>
  <c r="G12" i="4" s="1"/>
  <c r="B12" i="4"/>
  <c r="F12" i="4" s="1"/>
  <c r="D12" i="4"/>
  <c r="H12" i="4" s="1"/>
  <c r="E25" i="1"/>
  <c r="E26" i="1"/>
  <c r="D19" i="1"/>
  <c r="C28" i="1" s="1"/>
  <c r="C31" i="1"/>
  <c r="A14" i="4" l="1"/>
  <c r="B13" i="4"/>
  <c r="F13" i="4" s="1"/>
  <c r="D13" i="4"/>
  <c r="H13" i="4" s="1"/>
  <c r="C13" i="4"/>
  <c r="G13" i="4" s="1"/>
  <c r="E28" i="1"/>
  <c r="E29" i="1"/>
  <c r="E31" i="1"/>
  <c r="E32" i="1"/>
  <c r="A15" i="4" l="1"/>
  <c r="C14" i="4"/>
  <c r="G14" i="4" s="1"/>
  <c r="D14" i="4"/>
  <c r="H14" i="4" s="1"/>
  <c r="B14" i="4"/>
  <c r="F14" i="4" s="1"/>
  <c r="C32" i="1"/>
  <c r="C29" i="1"/>
  <c r="I31" i="1" l="1"/>
  <c r="I39" i="1"/>
  <c r="A16" i="4"/>
  <c r="D15" i="4"/>
  <c r="H15" i="4" s="1"/>
  <c r="B15" i="4"/>
  <c r="F15" i="4" s="1"/>
  <c r="C15" i="4"/>
  <c r="G15" i="4" s="1"/>
  <c r="I30" i="1"/>
  <c r="I33" i="1" l="1"/>
  <c r="N37" i="1"/>
  <c r="N38" i="1"/>
  <c r="A17" i="4"/>
  <c r="C16" i="4"/>
  <c r="G16" i="4" s="1"/>
  <c r="B16" i="4"/>
  <c r="F16" i="4" s="1"/>
  <c r="D16" i="4"/>
  <c r="H16" i="4" s="1"/>
  <c r="C26" i="1"/>
  <c r="A18" i="4" l="1"/>
  <c r="B17" i="4"/>
  <c r="F17" i="4" s="1"/>
  <c r="D17" i="4"/>
  <c r="H17" i="4" s="1"/>
  <c r="C17" i="4"/>
  <c r="G17" i="4" s="1"/>
  <c r="I35" i="1"/>
  <c r="I37" i="1" s="1"/>
  <c r="I34" i="1"/>
  <c r="I38" i="1" l="1"/>
  <c r="N39" i="1"/>
  <c r="A19" i="4"/>
  <c r="C18" i="4"/>
  <c r="G18" i="4" s="1"/>
  <c r="D18" i="4"/>
  <c r="H18" i="4" s="1"/>
  <c r="B18" i="4"/>
  <c r="F18" i="4" s="1"/>
  <c r="A20" i="4" l="1"/>
  <c r="D19" i="4"/>
  <c r="H19" i="4" s="1"/>
  <c r="B19" i="4"/>
  <c r="F19" i="4" s="1"/>
  <c r="C19" i="4"/>
  <c r="G19" i="4" s="1"/>
  <c r="A21" i="4" l="1"/>
  <c r="C20" i="4"/>
  <c r="G20" i="4" s="1"/>
  <c r="B20" i="4"/>
  <c r="F20" i="4" s="1"/>
  <c r="D20" i="4"/>
  <c r="H20" i="4" s="1"/>
  <c r="A22" i="4" l="1"/>
  <c r="B21" i="4"/>
  <c r="F21" i="4" s="1"/>
  <c r="C21" i="4"/>
  <c r="G21" i="4" s="1"/>
  <c r="D21" i="4"/>
  <c r="H21" i="4" s="1"/>
  <c r="A23" i="4" l="1"/>
  <c r="C22" i="4"/>
  <c r="G22" i="4" s="1"/>
  <c r="D22" i="4"/>
  <c r="H22" i="4" s="1"/>
  <c r="B22" i="4"/>
  <c r="F22" i="4" s="1"/>
  <c r="A24" i="4" l="1"/>
  <c r="D23" i="4"/>
  <c r="H23" i="4" s="1"/>
  <c r="B23" i="4"/>
  <c r="F23" i="4" s="1"/>
  <c r="C23" i="4"/>
  <c r="G23" i="4" s="1"/>
  <c r="A25" i="4" l="1"/>
  <c r="C24" i="4"/>
  <c r="G24" i="4" s="1"/>
  <c r="B24" i="4"/>
  <c r="F24" i="4" s="1"/>
  <c r="D24" i="4"/>
  <c r="H24" i="4" s="1"/>
  <c r="A26" i="4" l="1"/>
  <c r="B25" i="4"/>
  <c r="F25" i="4" s="1"/>
  <c r="C25" i="4"/>
  <c r="G25" i="4" s="1"/>
  <c r="D25" i="4"/>
  <c r="H25" i="4" s="1"/>
  <c r="A27" i="4" l="1"/>
  <c r="C26" i="4"/>
  <c r="G26" i="4" s="1"/>
  <c r="D26" i="4"/>
  <c r="H26" i="4" s="1"/>
  <c r="B26" i="4"/>
  <c r="F26" i="4" s="1"/>
  <c r="A28" i="4" l="1"/>
  <c r="D27" i="4"/>
  <c r="H27" i="4" s="1"/>
  <c r="B27" i="4"/>
  <c r="F27" i="4" s="1"/>
  <c r="C27" i="4"/>
  <c r="G27" i="4" s="1"/>
  <c r="A29" i="4" l="1"/>
  <c r="B28" i="4"/>
  <c r="F28" i="4" s="1"/>
  <c r="D28" i="4"/>
  <c r="H28" i="4" s="1"/>
  <c r="C28" i="4"/>
  <c r="G28" i="4" s="1"/>
  <c r="A30" i="4" l="1"/>
  <c r="B29" i="4"/>
  <c r="F29" i="4" s="1"/>
  <c r="D29" i="4"/>
  <c r="H29" i="4" s="1"/>
  <c r="C29" i="4"/>
  <c r="G29" i="4" s="1"/>
  <c r="A31" i="4" l="1"/>
  <c r="C30" i="4"/>
  <c r="G30" i="4" s="1"/>
  <c r="D30" i="4"/>
  <c r="H30" i="4" s="1"/>
  <c r="B30" i="4"/>
  <c r="F30" i="4" s="1"/>
  <c r="A32" i="4" l="1"/>
  <c r="D31" i="4"/>
  <c r="H31" i="4" s="1"/>
  <c r="C31" i="4"/>
  <c r="G31" i="4" s="1"/>
  <c r="B31" i="4"/>
  <c r="F31" i="4" s="1"/>
  <c r="A33" i="4" l="1"/>
  <c r="C32" i="4"/>
  <c r="G32" i="4" s="1"/>
  <c r="B32" i="4"/>
  <c r="F32" i="4" s="1"/>
  <c r="D32" i="4"/>
  <c r="H32" i="4" s="1"/>
  <c r="A34" i="4" l="1"/>
  <c r="B33" i="4"/>
  <c r="F33" i="4" s="1"/>
  <c r="C33" i="4"/>
  <c r="G33" i="4" s="1"/>
  <c r="D33" i="4"/>
  <c r="H33" i="4" s="1"/>
  <c r="A35" i="4" l="1"/>
  <c r="C34" i="4"/>
  <c r="G34" i="4" s="1"/>
  <c r="D34" i="4"/>
  <c r="H34" i="4" s="1"/>
  <c r="B34" i="4"/>
  <c r="F34" i="4" s="1"/>
  <c r="A36" i="4" l="1"/>
  <c r="D35" i="4"/>
  <c r="H35" i="4" s="1"/>
  <c r="B35" i="4"/>
  <c r="F35" i="4" s="1"/>
  <c r="C35" i="4"/>
  <c r="G35" i="4" s="1"/>
  <c r="A37" i="4" l="1"/>
  <c r="B36" i="4"/>
  <c r="F36" i="4" s="1"/>
  <c r="D36" i="4"/>
  <c r="H36" i="4" s="1"/>
  <c r="C36" i="4"/>
  <c r="G36" i="4" s="1"/>
  <c r="A38" i="4" l="1"/>
  <c r="B37" i="4"/>
  <c r="F37" i="4" s="1"/>
  <c r="D37" i="4"/>
  <c r="H37" i="4" s="1"/>
  <c r="C37" i="4"/>
  <c r="G37" i="4" s="1"/>
  <c r="A39" i="4" l="1"/>
  <c r="C38" i="4"/>
  <c r="G38" i="4" s="1"/>
  <c r="D38" i="4"/>
  <c r="H38" i="4" s="1"/>
  <c r="B38" i="4"/>
  <c r="F38" i="4" s="1"/>
  <c r="A40" i="4" l="1"/>
  <c r="D39" i="4"/>
  <c r="H39" i="4" s="1"/>
  <c r="C39" i="4"/>
  <c r="G39" i="4" s="1"/>
  <c r="B39" i="4"/>
  <c r="F39" i="4" s="1"/>
  <c r="A41" i="4" l="1"/>
  <c r="C40" i="4"/>
  <c r="G40" i="4" s="1"/>
  <c r="B40" i="4"/>
  <c r="F40" i="4" s="1"/>
  <c r="D40" i="4"/>
  <c r="H40" i="4" s="1"/>
  <c r="A42" i="4" l="1"/>
  <c r="B41" i="4"/>
  <c r="F41" i="4" s="1"/>
  <c r="C41" i="4"/>
  <c r="G41" i="4" s="1"/>
  <c r="D41" i="4"/>
  <c r="H41" i="4" s="1"/>
  <c r="A43" i="4" l="1"/>
  <c r="C42" i="4"/>
  <c r="G42" i="4" s="1"/>
  <c r="D42" i="4"/>
  <c r="H42" i="4" s="1"/>
  <c r="B42" i="4"/>
  <c r="F42" i="4" s="1"/>
  <c r="A44" i="4" l="1"/>
  <c r="D43" i="4"/>
  <c r="H43" i="4" s="1"/>
  <c r="B43" i="4"/>
  <c r="F43" i="4" s="1"/>
  <c r="C43" i="4"/>
  <c r="G43" i="4" s="1"/>
  <c r="B44" i="4" l="1"/>
  <c r="F44" i="4" s="1"/>
  <c r="D44" i="4"/>
  <c r="H44" i="4" s="1"/>
  <c r="C44" i="4"/>
  <c r="G44" i="4" s="1"/>
</calcChain>
</file>

<file path=xl/sharedStrings.xml><?xml version="1.0" encoding="utf-8"?>
<sst xmlns="http://schemas.openxmlformats.org/spreadsheetml/2006/main" count="144" uniqueCount="120">
  <si>
    <t>Enter Target Gain</t>
  </si>
  <si>
    <t xml:space="preserve">V/V </t>
  </si>
  <si>
    <t>This is single ended input to differential output</t>
  </si>
  <si>
    <t>ohms</t>
  </si>
  <si>
    <t>Ohms</t>
  </si>
  <si>
    <t xml:space="preserve">Compute intermediate terms </t>
  </si>
  <si>
    <t>d=</t>
  </si>
  <si>
    <t>c=</t>
  </si>
  <si>
    <t xml:space="preserve">Now compute Rt = </t>
  </si>
  <si>
    <t xml:space="preserve">Solving for Rt and then Rg1 and Rg2 in the single to differential FDA configuration with input impedance matching. </t>
  </si>
  <si>
    <t xml:space="preserve">Now compute Rg1 = </t>
  </si>
  <si>
    <t xml:space="preserve">Compute alpha = </t>
  </si>
  <si>
    <t xml:space="preserve">Now compute Rg2 = </t>
  </si>
  <si>
    <t>Maximum gain</t>
  </si>
  <si>
    <t>V/V</t>
  </si>
  <si>
    <t>Now get standard 1% values</t>
  </si>
  <si>
    <t>Enter Source Rs</t>
  </si>
  <si>
    <t>Enter Feedback Rf</t>
  </si>
  <si>
    <t>Closest 1% value</t>
  </si>
  <si>
    <t>1% resistor values table</t>
  </si>
  <si>
    <t>Required Rt value</t>
  </si>
  <si>
    <t xml:space="preserve">Required Rg1 value </t>
  </si>
  <si>
    <t xml:space="preserve">Required Rg2 value </t>
  </si>
  <si>
    <t xml:space="preserve">Snapping Rf to closest 1% </t>
  </si>
  <si>
    <t>Closest 1%</t>
  </si>
  <si>
    <t>Now compute actual input Z and gain from the resistors chosen</t>
  </si>
  <si>
    <t xml:space="preserve">Beta + </t>
  </si>
  <si>
    <t>Beta -</t>
  </si>
  <si>
    <t xml:space="preserve">Za = </t>
  </si>
  <si>
    <t>This is the apparent input Z looking into Rg1</t>
  </si>
  <si>
    <t xml:space="preserve">Zin = </t>
  </si>
  <si>
    <t>Input impedance at Rt</t>
  </si>
  <si>
    <t xml:space="preserve">Rs||Rt = </t>
  </si>
  <si>
    <t xml:space="preserve">Gain = </t>
  </si>
  <si>
    <t>From Karki</t>
  </si>
  <si>
    <t xml:space="preserve">Input impedance looking into Rg1 </t>
  </si>
  <si>
    <t xml:space="preserve">Za shows up in parallels with Rt to form the input impedance. </t>
  </si>
  <si>
    <t>Single to Diff gain</t>
  </si>
  <si>
    <t xml:space="preserve">Can solve Rt that will satisfy both gain and input match if Rf, Rs and target gain are known. </t>
  </si>
  <si>
    <t>This will be a quadratic solutions for Rt</t>
  </si>
  <si>
    <t xml:space="preserve">From this, we can also solve for a maximum Av that will give a &gt;0 or real solution for Rt. </t>
  </si>
  <si>
    <t xml:space="preserve">Once we have Rt, can solve for Rg1 and Rg2. </t>
  </si>
  <si>
    <t>Here, fix a few Rs values and sweep Rf plotting Avmax</t>
  </si>
  <si>
    <t xml:space="preserve">Rs = </t>
  </si>
  <si>
    <t xml:space="preserve">Rf = </t>
  </si>
  <si>
    <t>Rs=50</t>
  </si>
  <si>
    <t>Rs=75</t>
  </si>
  <si>
    <t>Rs=90</t>
  </si>
  <si>
    <t>Max gain table in V/V</t>
  </si>
  <si>
    <t>Max gain table in dB</t>
  </si>
  <si>
    <t xml:space="preserve">Or, if Av and Rs are set, solve for an </t>
  </si>
  <si>
    <t>Rf that will take Rt to infinity</t>
  </si>
  <si>
    <t xml:space="preserve">Part tables </t>
  </si>
  <si>
    <t>Nominal</t>
  </si>
  <si>
    <t xml:space="preserve">Nominal </t>
  </si>
  <si>
    <t>topology</t>
  </si>
  <si>
    <t>Part #</t>
  </si>
  <si>
    <t>En</t>
  </si>
  <si>
    <t>In</t>
  </si>
  <si>
    <t>Vcc</t>
  </si>
  <si>
    <t>Icc (mA)</t>
  </si>
  <si>
    <t>Power (mW)</t>
  </si>
  <si>
    <t>VFA/CFA</t>
  </si>
  <si>
    <t>GBP (GHz)</t>
  </si>
  <si>
    <t>LMH5401</t>
  </si>
  <si>
    <t>VFA</t>
  </si>
  <si>
    <t>ISL55210</t>
  </si>
  <si>
    <t>LMH6552</t>
  </si>
  <si>
    <t>CFA</t>
  </si>
  <si>
    <t>Rf=350</t>
  </si>
  <si>
    <t>LMH6554</t>
  </si>
  <si>
    <t>Rf = 250</t>
  </si>
  <si>
    <t>THS4520</t>
  </si>
  <si>
    <t>THS4509</t>
  </si>
  <si>
    <t>ADA4938</t>
  </si>
  <si>
    <t xml:space="preserve">VFA </t>
  </si>
  <si>
    <t>ADA4927</t>
  </si>
  <si>
    <t>Rf = 300</t>
  </si>
  <si>
    <t>ADA4930</t>
  </si>
  <si>
    <t xml:space="preserve">If CFA, should pick an Rf close to </t>
  </si>
  <si>
    <t>recommended value</t>
  </si>
  <si>
    <t>THS4541</t>
  </si>
  <si>
    <t>Must enter a gain &lt; this for valid solution</t>
  </si>
  <si>
    <t>ENTER ONLY THE RED BOLD FIELDS</t>
  </si>
  <si>
    <t>design with Rf selected and other elements</t>
  </si>
  <si>
    <t xml:space="preserve">solved for. </t>
  </si>
  <si>
    <t xml:space="preserve">Select and amplifier from the list at right to </t>
  </si>
  <si>
    <t>compute the Noise gain to get the expected SSBW and</t>
  </si>
  <si>
    <t xml:space="preserve">Output noise. </t>
  </si>
  <si>
    <t>Device to use --&gt;</t>
  </si>
  <si>
    <t>Noise Gain</t>
  </si>
  <si>
    <t>GBP --&gt;</t>
  </si>
  <si>
    <t>(GHz)</t>
  </si>
  <si>
    <t>Approximate Expected BW -&gt;</t>
  </si>
  <si>
    <t>MHz</t>
  </si>
  <si>
    <t>En for this device</t>
  </si>
  <si>
    <t>In for this device</t>
  </si>
  <si>
    <t>V/rtHz</t>
  </si>
  <si>
    <t>A/rtHz</t>
  </si>
  <si>
    <t>Approximate total Eo --&gt;</t>
  </si>
  <si>
    <t>4kT --&gt;</t>
  </si>
  <si>
    <t>J</t>
  </si>
  <si>
    <t>Gain (dB)</t>
  </si>
  <si>
    <t>dB</t>
  </si>
  <si>
    <t xml:space="preserve">Input referred spot noise </t>
  </si>
  <si>
    <t>Not including any phase margin effects</t>
  </si>
  <si>
    <t>MAIN RESULTS IN BLUE BOLD FIELDS</t>
  </si>
  <si>
    <t>At Rt (includes Rs noise)</t>
  </si>
  <si>
    <t>Example circuit showing naming convention</t>
  </si>
  <si>
    <t xml:space="preserve">The Rf's are equal, </t>
  </si>
  <si>
    <t>The source to be matched is Rs</t>
  </si>
  <si>
    <t>Rt is the resistor to ground at the input</t>
  </si>
  <si>
    <t>has an active input Z</t>
  </si>
  <si>
    <t>Rg2 is the impedance matched to that</t>
  </si>
  <si>
    <t xml:space="preserve">looking back from the other summing </t>
  </si>
  <si>
    <t xml:space="preserve">junction to the source. </t>
  </si>
  <si>
    <t>b/2=</t>
  </si>
  <si>
    <t>THS4521</t>
  </si>
  <si>
    <t xml:space="preserve">Rg1 is the signal path input R which </t>
  </si>
  <si>
    <t>This adds to Rg1 to get Rg2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</si>
</sst>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2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quotePrefix="1"/>
    <xf numFmtId="1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11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Max. Voltage gain vs Rf and Rs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MaxGainPlots!$B$7</c:f>
              <c:strCache>
                <c:ptCount val="1"/>
                <c:pt idx="0">
                  <c:v>Rs=50</c:v>
                </c:pt>
              </c:strCache>
            </c:strRef>
          </c:tx>
          <c:marker>
            <c:symbol val="none"/>
          </c:marker>
          <c:xVal>
            <c:numRef>
              <c:f>MaxGainPlots!$A$8:$A$44</c:f>
              <c:numCache>
                <c:formatCode>General</c:formatCode>
                <c:ptCount val="37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350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550</c:v>
                </c:pt>
                <c:pt idx="8">
                  <c:v>600</c:v>
                </c:pt>
                <c:pt idx="9">
                  <c:v>650</c:v>
                </c:pt>
                <c:pt idx="10">
                  <c:v>700</c:v>
                </c:pt>
                <c:pt idx="11">
                  <c:v>750</c:v>
                </c:pt>
                <c:pt idx="12">
                  <c:v>800</c:v>
                </c:pt>
                <c:pt idx="13">
                  <c:v>850</c:v>
                </c:pt>
                <c:pt idx="14">
                  <c:v>900</c:v>
                </c:pt>
                <c:pt idx="15">
                  <c:v>950</c:v>
                </c:pt>
                <c:pt idx="16">
                  <c:v>1000</c:v>
                </c:pt>
                <c:pt idx="17">
                  <c:v>1050</c:v>
                </c:pt>
                <c:pt idx="18">
                  <c:v>1100</c:v>
                </c:pt>
                <c:pt idx="19">
                  <c:v>1150</c:v>
                </c:pt>
                <c:pt idx="20">
                  <c:v>1200</c:v>
                </c:pt>
                <c:pt idx="21">
                  <c:v>1250</c:v>
                </c:pt>
                <c:pt idx="22">
                  <c:v>1300</c:v>
                </c:pt>
                <c:pt idx="23">
                  <c:v>1350</c:v>
                </c:pt>
                <c:pt idx="24">
                  <c:v>1400</c:v>
                </c:pt>
                <c:pt idx="25">
                  <c:v>1450</c:v>
                </c:pt>
                <c:pt idx="26">
                  <c:v>1500</c:v>
                </c:pt>
                <c:pt idx="27">
                  <c:v>1550</c:v>
                </c:pt>
                <c:pt idx="28">
                  <c:v>1600</c:v>
                </c:pt>
                <c:pt idx="29">
                  <c:v>1650</c:v>
                </c:pt>
                <c:pt idx="30">
                  <c:v>1700</c:v>
                </c:pt>
                <c:pt idx="31">
                  <c:v>1750</c:v>
                </c:pt>
                <c:pt idx="32">
                  <c:v>1800</c:v>
                </c:pt>
                <c:pt idx="33">
                  <c:v>1850</c:v>
                </c:pt>
                <c:pt idx="34">
                  <c:v>1900</c:v>
                </c:pt>
                <c:pt idx="35">
                  <c:v>1950</c:v>
                </c:pt>
                <c:pt idx="36">
                  <c:v>2000</c:v>
                </c:pt>
              </c:numCache>
            </c:numRef>
          </c:xVal>
          <c:yVal>
            <c:numRef>
              <c:f>MaxGainPlots!$B$8:$B$44</c:f>
              <c:numCache>
                <c:formatCode>General</c:formatCode>
                <c:ptCount val="37"/>
                <c:pt idx="0">
                  <c:v>6.4721359549995796</c:v>
                </c:pt>
                <c:pt idx="1">
                  <c:v>8.3851648071345046</c:v>
                </c:pt>
                <c:pt idx="2">
                  <c:v>10.32455532033676</c:v>
                </c:pt>
                <c:pt idx="3">
                  <c:v>12.280109889280517</c:v>
                </c:pt>
                <c:pt idx="4">
                  <c:v>14.246211251235321</c:v>
                </c:pt>
                <c:pt idx="5">
                  <c:v>16.219544457292884</c:v>
                </c:pt>
                <c:pt idx="6">
                  <c:v>18.198039027185569</c:v>
                </c:pt>
                <c:pt idx="7">
                  <c:v>20.180339887498953</c:v>
                </c:pt>
                <c:pt idx="8">
                  <c:v>22.16552506059644</c:v>
                </c:pt>
                <c:pt idx="9">
                  <c:v>24.152946437965905</c:v>
                </c:pt>
                <c:pt idx="10">
                  <c:v>26.142135623730951</c:v>
                </c:pt>
                <c:pt idx="11">
                  <c:v>28.132745950421558</c:v>
                </c:pt>
                <c:pt idx="12">
                  <c:v>30.124515496597102</c:v>
                </c:pt>
                <c:pt idx="13">
                  <c:v>32.11724276862369</c:v>
                </c:pt>
                <c:pt idx="14">
                  <c:v>34.110770276274835</c:v>
                </c:pt>
                <c:pt idx="15">
                  <c:v>36.104973174542799</c:v>
                </c:pt>
                <c:pt idx="16">
                  <c:v>38.09975124224178</c:v>
                </c:pt>
                <c:pt idx="17">
                  <c:v>40.095023109728984</c:v>
                </c:pt>
                <c:pt idx="18">
                  <c:v>42.090722034374522</c:v>
                </c:pt>
                <c:pt idx="19">
                  <c:v>44.086792761230392</c:v>
                </c:pt>
                <c:pt idx="20">
                  <c:v>46.083189157584592</c:v>
                </c:pt>
                <c:pt idx="21">
                  <c:v>48.079872407968907</c:v>
                </c:pt>
                <c:pt idx="22">
                  <c:v>50.076809620810593</c:v>
                </c:pt>
                <c:pt idx="23">
                  <c:v>52.073972741361764</c:v>
                </c:pt>
                <c:pt idx="24">
                  <c:v>54.071337695236394</c:v>
                </c:pt>
                <c:pt idx="25">
                  <c:v>56.068883707497264</c:v>
                </c:pt>
                <c:pt idx="26">
                  <c:v>58.06659275674582</c:v>
                </c:pt>
                <c:pt idx="27">
                  <c:v>60.064449134018133</c:v>
                </c:pt>
                <c:pt idx="28">
                  <c:v>62.06243908376279</c:v>
                </c:pt>
                <c:pt idx="29">
                  <c:v>64.060550509633089</c:v>
                </c:pt>
                <c:pt idx="30">
                  <c:v>66.058772731852798</c:v>
                </c:pt>
                <c:pt idx="31">
                  <c:v>68.057096285916202</c:v>
                </c:pt>
                <c:pt idx="32">
                  <c:v>70.055512754639892</c:v>
                </c:pt>
                <c:pt idx="33">
                  <c:v>72.054014627297803</c:v>
                </c:pt>
                <c:pt idx="34">
                  <c:v>74.0525951808809</c:v>
                </c:pt>
                <c:pt idx="35">
                  <c:v>76.051248379533263</c:v>
                </c:pt>
                <c:pt idx="36">
                  <c:v>78.049968789001582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MaxGainPlots!$C$7</c:f>
              <c:strCache>
                <c:ptCount val="1"/>
                <c:pt idx="0">
                  <c:v>Rs=75</c:v>
                </c:pt>
              </c:strCache>
            </c:strRef>
          </c:tx>
          <c:marker>
            <c:symbol val="none"/>
          </c:marker>
          <c:xVal>
            <c:numRef>
              <c:f>MaxGainPlots!$A$8:$A$44</c:f>
              <c:numCache>
                <c:formatCode>General</c:formatCode>
                <c:ptCount val="37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350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550</c:v>
                </c:pt>
                <c:pt idx="8">
                  <c:v>600</c:v>
                </c:pt>
                <c:pt idx="9">
                  <c:v>650</c:v>
                </c:pt>
                <c:pt idx="10">
                  <c:v>700</c:v>
                </c:pt>
                <c:pt idx="11">
                  <c:v>750</c:v>
                </c:pt>
                <c:pt idx="12">
                  <c:v>800</c:v>
                </c:pt>
                <c:pt idx="13">
                  <c:v>850</c:v>
                </c:pt>
                <c:pt idx="14">
                  <c:v>900</c:v>
                </c:pt>
                <c:pt idx="15">
                  <c:v>950</c:v>
                </c:pt>
                <c:pt idx="16">
                  <c:v>1000</c:v>
                </c:pt>
                <c:pt idx="17">
                  <c:v>1050</c:v>
                </c:pt>
                <c:pt idx="18">
                  <c:v>1100</c:v>
                </c:pt>
                <c:pt idx="19">
                  <c:v>1150</c:v>
                </c:pt>
                <c:pt idx="20">
                  <c:v>1200</c:v>
                </c:pt>
                <c:pt idx="21">
                  <c:v>1250</c:v>
                </c:pt>
                <c:pt idx="22">
                  <c:v>1300</c:v>
                </c:pt>
                <c:pt idx="23">
                  <c:v>1350</c:v>
                </c:pt>
                <c:pt idx="24">
                  <c:v>1400</c:v>
                </c:pt>
                <c:pt idx="25">
                  <c:v>1450</c:v>
                </c:pt>
                <c:pt idx="26">
                  <c:v>1500</c:v>
                </c:pt>
                <c:pt idx="27">
                  <c:v>1550</c:v>
                </c:pt>
                <c:pt idx="28">
                  <c:v>1600</c:v>
                </c:pt>
                <c:pt idx="29">
                  <c:v>1650</c:v>
                </c:pt>
                <c:pt idx="30">
                  <c:v>1700</c:v>
                </c:pt>
                <c:pt idx="31">
                  <c:v>1750</c:v>
                </c:pt>
                <c:pt idx="32">
                  <c:v>1800</c:v>
                </c:pt>
                <c:pt idx="33">
                  <c:v>1850</c:v>
                </c:pt>
                <c:pt idx="34">
                  <c:v>1900</c:v>
                </c:pt>
                <c:pt idx="35">
                  <c:v>1950</c:v>
                </c:pt>
                <c:pt idx="36">
                  <c:v>2000</c:v>
                </c:pt>
              </c:numCache>
            </c:numRef>
          </c:xVal>
          <c:yVal>
            <c:numRef>
              <c:f>MaxGainPlots!$C$8:$C$44</c:f>
              <c:numCache>
                <c:formatCode>General</c:formatCode>
                <c:ptCount val="37"/>
                <c:pt idx="0">
                  <c:v>3.9999999999999996</c:v>
                </c:pt>
                <c:pt idx="1">
                  <c:v>5.2206345965635341</c:v>
                </c:pt>
                <c:pt idx="2">
                  <c:v>6.4721359549995796</c:v>
                </c:pt>
                <c:pt idx="3">
                  <c:v>7.7438487372426064</c:v>
                </c:pt>
                <c:pt idx="4">
                  <c:v>9.0293358302116875</c:v>
                </c:pt>
                <c:pt idx="5">
                  <c:v>10.32455532033676</c:v>
                </c:pt>
                <c:pt idx="6">
                  <c:v>11.626871005940368</c:v>
                </c:pt>
                <c:pt idx="7">
                  <c:v>12.934502833994253</c:v>
                </c:pt>
                <c:pt idx="8">
                  <c:v>14.246211251235321</c:v>
                </c:pt>
                <c:pt idx="9">
                  <c:v>15.561109376084222</c:v>
                </c:pt>
                <c:pt idx="10">
                  <c:v>16.87854737551757</c:v>
                </c:pt>
                <c:pt idx="11">
                  <c:v>18.198039027185569</c:v>
                </c:pt>
                <c:pt idx="12">
                  <c:v>19.519213730733139</c:v>
                </c:pt>
                <c:pt idx="13">
                  <c:v>20.841784334421384</c:v>
                </c:pt>
                <c:pt idx="14">
                  <c:v>22.16552506059644</c:v>
                </c:pt>
                <c:pt idx="15">
                  <c:v>23.490256041114225</c:v>
                </c:pt>
                <c:pt idx="16">
                  <c:v>24.815832277437792</c:v>
                </c:pt>
                <c:pt idx="17">
                  <c:v>26.142135623730951</c:v>
                </c:pt>
                <c:pt idx="18">
                  <c:v>27.469068874116346</c:v>
                </c:pt>
                <c:pt idx="19">
                  <c:v>28.796551339657604</c:v>
                </c:pt>
                <c:pt idx="20">
                  <c:v>30.124515496597102</c:v>
                </c:pt>
                <c:pt idx="21">
                  <c:v>31.452904416018903</c:v>
                </c:pt>
                <c:pt idx="22">
                  <c:v>32.781669771069865</c:v>
                </c:pt>
                <c:pt idx="23">
                  <c:v>34.110770276274835</c:v>
                </c:pt>
                <c:pt idx="24">
                  <c:v>35.440170453771636</c:v>
                </c:pt>
                <c:pt idx="25">
                  <c:v>36.769839649484332</c:v>
                </c:pt>
                <c:pt idx="26">
                  <c:v>38.09975124224178</c:v>
                </c:pt>
                <c:pt idx="27">
                  <c:v>39.429882003196589</c:v>
                </c:pt>
                <c:pt idx="28">
                  <c:v>40.760211573317598</c:v>
                </c:pt>
                <c:pt idx="29">
                  <c:v>42.090722034374522</c:v>
                </c:pt>
                <c:pt idx="30">
                  <c:v>43.421397554501347</c:v>
                </c:pt>
                <c:pt idx="31">
                  <c:v>44.75222409366706</c:v>
                </c:pt>
                <c:pt idx="32">
                  <c:v>46.083189157584592</c:v>
                </c:pt>
                <c:pt idx="33">
                  <c:v>47.414281591027446</c:v>
                </c:pt>
                <c:pt idx="34">
                  <c:v>48.745491403394553</c:v>
                </c:pt>
                <c:pt idx="35">
                  <c:v>50.076809620810593</c:v>
                </c:pt>
                <c:pt idx="36">
                  <c:v>51.40822816017544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MaxGainPlots!$D$7</c:f>
              <c:strCache>
                <c:ptCount val="1"/>
                <c:pt idx="0">
                  <c:v>Rs=90</c:v>
                </c:pt>
              </c:strCache>
            </c:strRef>
          </c:tx>
          <c:marker>
            <c:symbol val="none"/>
          </c:marker>
          <c:xVal>
            <c:numRef>
              <c:f>MaxGainPlots!$A$8:$A$44</c:f>
              <c:numCache>
                <c:formatCode>General</c:formatCode>
                <c:ptCount val="37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350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550</c:v>
                </c:pt>
                <c:pt idx="8">
                  <c:v>600</c:v>
                </c:pt>
                <c:pt idx="9">
                  <c:v>650</c:v>
                </c:pt>
                <c:pt idx="10">
                  <c:v>700</c:v>
                </c:pt>
                <c:pt idx="11">
                  <c:v>750</c:v>
                </c:pt>
                <c:pt idx="12">
                  <c:v>800</c:v>
                </c:pt>
                <c:pt idx="13">
                  <c:v>850</c:v>
                </c:pt>
                <c:pt idx="14">
                  <c:v>900</c:v>
                </c:pt>
                <c:pt idx="15">
                  <c:v>950</c:v>
                </c:pt>
                <c:pt idx="16">
                  <c:v>1000</c:v>
                </c:pt>
                <c:pt idx="17">
                  <c:v>1050</c:v>
                </c:pt>
                <c:pt idx="18">
                  <c:v>1100</c:v>
                </c:pt>
                <c:pt idx="19">
                  <c:v>1150</c:v>
                </c:pt>
                <c:pt idx="20">
                  <c:v>1200</c:v>
                </c:pt>
                <c:pt idx="21">
                  <c:v>1250</c:v>
                </c:pt>
                <c:pt idx="22">
                  <c:v>1300</c:v>
                </c:pt>
                <c:pt idx="23">
                  <c:v>1350</c:v>
                </c:pt>
                <c:pt idx="24">
                  <c:v>1400</c:v>
                </c:pt>
                <c:pt idx="25">
                  <c:v>1450</c:v>
                </c:pt>
                <c:pt idx="26">
                  <c:v>1500</c:v>
                </c:pt>
                <c:pt idx="27">
                  <c:v>1550</c:v>
                </c:pt>
                <c:pt idx="28">
                  <c:v>1600</c:v>
                </c:pt>
                <c:pt idx="29">
                  <c:v>1650</c:v>
                </c:pt>
                <c:pt idx="30">
                  <c:v>1700</c:v>
                </c:pt>
                <c:pt idx="31">
                  <c:v>1750</c:v>
                </c:pt>
                <c:pt idx="32">
                  <c:v>1800</c:v>
                </c:pt>
                <c:pt idx="33">
                  <c:v>1850</c:v>
                </c:pt>
                <c:pt idx="34">
                  <c:v>1900</c:v>
                </c:pt>
                <c:pt idx="35">
                  <c:v>1950</c:v>
                </c:pt>
                <c:pt idx="36">
                  <c:v>2000</c:v>
                </c:pt>
              </c:numCache>
            </c:numRef>
          </c:xVal>
          <c:yVal>
            <c:numRef>
              <c:f>MaxGainPlots!$D$8:$D$44</c:f>
              <c:numCache>
                <c:formatCode>General</c:formatCode>
                <c:ptCount val="37"/>
                <c:pt idx="0">
                  <c:v>3.211916454905269</c:v>
                </c:pt>
                <c:pt idx="1">
                  <c:v>4.2006492890554137</c:v>
                </c:pt>
                <c:pt idx="2">
                  <c:v>5.2206345965635341</c:v>
                </c:pt>
                <c:pt idx="3">
                  <c:v>6.2619263675898722</c:v>
                </c:pt>
                <c:pt idx="4">
                  <c:v>7.3181582665469582</c:v>
                </c:pt>
                <c:pt idx="5">
                  <c:v>8.3851648071345046</c:v>
                </c:pt>
                <c:pt idx="6">
                  <c:v>9.4601467802606312</c:v>
                </c:pt>
                <c:pt idx="7">
                  <c:v>10.54117168721346</c:v>
                </c:pt>
                <c:pt idx="8">
                  <c:v>11.626871005940368</c:v>
                </c:pt>
                <c:pt idx="9">
                  <c:v>12.716252768407665</c:v>
                </c:pt>
                <c:pt idx="10">
                  <c:v>13.808582666485622</c:v>
                </c:pt>
                <c:pt idx="11">
                  <c:v>14.903306754788295</c:v>
                </c:pt>
                <c:pt idx="12">
                  <c:v>15.999999999999998</c:v>
                </c:pt>
                <c:pt idx="13">
                  <c:v>17.09833127122036</c:v>
                </c:pt>
                <c:pt idx="14">
                  <c:v>18.198039027185569</c:v>
                </c:pt>
                <c:pt idx="15">
                  <c:v>19.298914112655833</c:v>
                </c:pt>
                <c:pt idx="16">
                  <c:v>20.400787374116035</c:v>
                </c:pt>
                <c:pt idx="17">
                  <c:v>21.503520603043135</c:v>
                </c:pt>
                <c:pt idx="18">
                  <c:v>22.606999816082464</c:v>
                </c:pt>
                <c:pt idx="19">
                  <c:v>23.711130202353225</c:v>
                </c:pt>
                <c:pt idx="20">
                  <c:v>24.815832277437792</c:v>
                </c:pt>
                <c:pt idx="21">
                  <c:v>25.921038922575857</c:v>
                </c:pt>
                <c:pt idx="22">
                  <c:v>27.026693081353706</c:v>
                </c:pt>
                <c:pt idx="23">
                  <c:v>28.132745950421558</c:v>
                </c:pt>
                <c:pt idx="24">
                  <c:v>29.239155545416793</c:v>
                </c:pt>
                <c:pt idx="25">
                  <c:v>30.345885554711113</c:v>
                </c:pt>
                <c:pt idx="26">
                  <c:v>31.452904416018903</c:v>
                </c:pt>
                <c:pt idx="27">
                  <c:v>32.560184567077073</c:v>
                </c:pt>
                <c:pt idx="28">
                  <c:v>33.667701833403321</c:v>
                </c:pt>
                <c:pt idx="29">
                  <c:v>34.775434924830741</c:v>
                </c:pt>
                <c:pt idx="30">
                  <c:v>35.883365018984982</c:v>
                </c:pt>
                <c:pt idx="31">
                  <c:v>36.991475414724469</c:v>
                </c:pt>
                <c:pt idx="32">
                  <c:v>38.09975124224178</c:v>
                </c:pt>
                <c:pt idx="33">
                  <c:v>39.208179219330844</c:v>
                </c:pt>
                <c:pt idx="34">
                  <c:v>40.316747445484076</c:v>
                </c:pt>
                <c:pt idx="35">
                  <c:v>41.425445227156793</c:v>
                </c:pt>
                <c:pt idx="36">
                  <c:v>42.534262928841308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528384"/>
        <c:axId val="236530304"/>
      </c:scatterChart>
      <c:valAx>
        <c:axId val="236528384"/>
        <c:scaling>
          <c:orientation val="minMax"/>
          <c:max val="2000"/>
          <c:min val="2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Feedback Resistors value (</a:t>
                </a:r>
                <a:r>
                  <a:rPr lang="el-GR"/>
                  <a:t>Ω)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6530304"/>
        <c:crosses val="autoZero"/>
        <c:crossBetween val="midCat"/>
      </c:valAx>
      <c:valAx>
        <c:axId val="23653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Max. Achievable Gain (V/V)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6528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Max. Voltage Gain vs Rf and Rs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MaxGainPlots!$F$7</c:f>
              <c:strCache>
                <c:ptCount val="1"/>
                <c:pt idx="0">
                  <c:v>Rs=50</c:v>
                </c:pt>
              </c:strCache>
            </c:strRef>
          </c:tx>
          <c:marker>
            <c:symbol val="none"/>
          </c:marker>
          <c:xVal>
            <c:numRef>
              <c:f>MaxGainPlots!$A$8:$A$44</c:f>
              <c:numCache>
                <c:formatCode>General</c:formatCode>
                <c:ptCount val="37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350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550</c:v>
                </c:pt>
                <c:pt idx="8">
                  <c:v>600</c:v>
                </c:pt>
                <c:pt idx="9">
                  <c:v>650</c:v>
                </c:pt>
                <c:pt idx="10">
                  <c:v>700</c:v>
                </c:pt>
                <c:pt idx="11">
                  <c:v>750</c:v>
                </c:pt>
                <c:pt idx="12">
                  <c:v>800</c:v>
                </c:pt>
                <c:pt idx="13">
                  <c:v>850</c:v>
                </c:pt>
                <c:pt idx="14">
                  <c:v>900</c:v>
                </c:pt>
                <c:pt idx="15">
                  <c:v>950</c:v>
                </c:pt>
                <c:pt idx="16">
                  <c:v>1000</c:v>
                </c:pt>
                <c:pt idx="17">
                  <c:v>1050</c:v>
                </c:pt>
                <c:pt idx="18">
                  <c:v>1100</c:v>
                </c:pt>
                <c:pt idx="19">
                  <c:v>1150</c:v>
                </c:pt>
                <c:pt idx="20">
                  <c:v>1200</c:v>
                </c:pt>
                <c:pt idx="21">
                  <c:v>1250</c:v>
                </c:pt>
                <c:pt idx="22">
                  <c:v>1300</c:v>
                </c:pt>
                <c:pt idx="23">
                  <c:v>1350</c:v>
                </c:pt>
                <c:pt idx="24">
                  <c:v>1400</c:v>
                </c:pt>
                <c:pt idx="25">
                  <c:v>1450</c:v>
                </c:pt>
                <c:pt idx="26">
                  <c:v>1500</c:v>
                </c:pt>
                <c:pt idx="27">
                  <c:v>1550</c:v>
                </c:pt>
                <c:pt idx="28">
                  <c:v>1600</c:v>
                </c:pt>
                <c:pt idx="29">
                  <c:v>1650</c:v>
                </c:pt>
                <c:pt idx="30">
                  <c:v>1700</c:v>
                </c:pt>
                <c:pt idx="31">
                  <c:v>1750</c:v>
                </c:pt>
                <c:pt idx="32">
                  <c:v>1800</c:v>
                </c:pt>
                <c:pt idx="33">
                  <c:v>1850</c:v>
                </c:pt>
                <c:pt idx="34">
                  <c:v>1900</c:v>
                </c:pt>
                <c:pt idx="35">
                  <c:v>1950</c:v>
                </c:pt>
                <c:pt idx="36">
                  <c:v>2000</c:v>
                </c:pt>
              </c:numCache>
            </c:numRef>
          </c:xVal>
          <c:yVal>
            <c:numRef>
              <c:f>MaxGainPlots!$F$8:$F$44</c:f>
              <c:numCache>
                <c:formatCode>General</c:formatCode>
                <c:ptCount val="37"/>
                <c:pt idx="0">
                  <c:v>16.220952631558823</c:v>
                </c:pt>
                <c:pt idx="1">
                  <c:v>18.470232058283237</c:v>
                </c:pt>
                <c:pt idx="2">
                  <c:v>20.277427112461673</c:v>
                </c:pt>
                <c:pt idx="3">
                  <c:v>21.784045062641439</c:v>
                </c:pt>
                <c:pt idx="4">
                  <c:v>23.073987600628069</c:v>
                </c:pt>
                <c:pt idx="5">
                  <c:v>24.200773048720734</c:v>
                </c:pt>
                <c:pt idx="6">
                  <c:v>25.200491841508036</c:v>
                </c:pt>
                <c:pt idx="7">
                  <c:v>26.098569531399583</c:v>
                </c:pt>
                <c:pt idx="8">
                  <c:v>26.913560467923723</c:v>
                </c:pt>
                <c:pt idx="9">
                  <c:v>27.659402365266669</c:v>
                </c:pt>
                <c:pt idx="10">
                  <c:v>28.34682126834586</c:v>
                </c:pt>
                <c:pt idx="11">
                  <c:v>28.984242487536619</c:v>
                </c:pt>
                <c:pt idx="12">
                  <c:v>29.578401414499034</c:v>
                </c:pt>
                <c:pt idx="13">
                  <c:v>30.134765089685473</c:v>
                </c:pt>
                <c:pt idx="14">
                  <c:v>30.657830531776558</c:v>
                </c:pt>
                <c:pt idx="15">
                  <c:v>31.151340533130018</c:v>
                </c:pt>
                <c:pt idx="16">
                  <c:v>31.618442802502198</c:v>
                </c:pt>
                <c:pt idx="17">
                  <c:v>32.061809362566798</c:v>
                </c:pt>
                <c:pt idx="18">
                  <c:v>32.483727516079483</c:v>
                </c:pt>
                <c:pt idx="19">
                  <c:v>32.886170115894288</c:v>
                </c:pt>
                <c:pt idx="20">
                  <c:v>33.270850530531682</c:v>
                </c:pt>
                <c:pt idx="21">
                  <c:v>33.639266129732029</c:v>
                </c:pt>
                <c:pt idx="22">
                  <c:v>33.992733046134866</c:v>
                </c:pt>
                <c:pt idx="23">
                  <c:v>34.332414228311769</c:v>
                </c:pt>
                <c:pt idx="24">
                  <c:v>34.659342278316018</c:v>
                </c:pt>
                <c:pt idx="25">
                  <c:v>34.974438193665947</c:v>
                </c:pt>
                <c:pt idx="26">
                  <c:v>35.278526863233253</c:v>
                </c:pt>
                <c:pt idx="27">
                  <c:v>35.572349968111283</c:v>
                </c:pt>
                <c:pt idx="28">
                  <c:v>35.856576791319263</c:v>
                </c:pt>
                <c:pt idx="29">
                  <c:v>36.131813329786965</c:v>
                </c:pt>
                <c:pt idx="30">
                  <c:v>36.398610018432393</c:v>
                </c:pt>
                <c:pt idx="31">
                  <c:v>36.6574683122086</c:v>
                </c:pt>
                <c:pt idx="32">
                  <c:v>36.908846322690849</c:v>
                </c:pt>
                <c:pt idx="33">
                  <c:v>37.153163667444119</c:v>
                </c:pt>
                <c:pt idx="34">
                  <c:v>37.390805660382007</c:v>
                </c:pt>
                <c:pt idx="35">
                  <c:v>37.622126947633802</c:v>
                </c:pt>
                <c:pt idx="36">
                  <c:v>37.847454674613928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MaxGainPlots!$G$7</c:f>
              <c:strCache>
                <c:ptCount val="1"/>
                <c:pt idx="0">
                  <c:v>Rs=75</c:v>
                </c:pt>
              </c:strCache>
            </c:strRef>
          </c:tx>
          <c:marker>
            <c:symbol val="none"/>
          </c:marker>
          <c:xVal>
            <c:numRef>
              <c:f>MaxGainPlots!$A$8:$A$44</c:f>
              <c:numCache>
                <c:formatCode>General</c:formatCode>
                <c:ptCount val="37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350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550</c:v>
                </c:pt>
                <c:pt idx="8">
                  <c:v>600</c:v>
                </c:pt>
                <c:pt idx="9">
                  <c:v>650</c:v>
                </c:pt>
                <c:pt idx="10">
                  <c:v>700</c:v>
                </c:pt>
                <c:pt idx="11">
                  <c:v>750</c:v>
                </c:pt>
                <c:pt idx="12">
                  <c:v>800</c:v>
                </c:pt>
                <c:pt idx="13">
                  <c:v>850</c:v>
                </c:pt>
                <c:pt idx="14">
                  <c:v>900</c:v>
                </c:pt>
                <c:pt idx="15">
                  <c:v>950</c:v>
                </c:pt>
                <c:pt idx="16">
                  <c:v>1000</c:v>
                </c:pt>
                <c:pt idx="17">
                  <c:v>1050</c:v>
                </c:pt>
                <c:pt idx="18">
                  <c:v>1100</c:v>
                </c:pt>
                <c:pt idx="19">
                  <c:v>1150</c:v>
                </c:pt>
                <c:pt idx="20">
                  <c:v>1200</c:v>
                </c:pt>
                <c:pt idx="21">
                  <c:v>1250</c:v>
                </c:pt>
                <c:pt idx="22">
                  <c:v>1300</c:v>
                </c:pt>
                <c:pt idx="23">
                  <c:v>1350</c:v>
                </c:pt>
                <c:pt idx="24">
                  <c:v>1400</c:v>
                </c:pt>
                <c:pt idx="25">
                  <c:v>1450</c:v>
                </c:pt>
                <c:pt idx="26">
                  <c:v>1500</c:v>
                </c:pt>
                <c:pt idx="27">
                  <c:v>1550</c:v>
                </c:pt>
                <c:pt idx="28">
                  <c:v>1600</c:v>
                </c:pt>
                <c:pt idx="29">
                  <c:v>1650</c:v>
                </c:pt>
                <c:pt idx="30">
                  <c:v>1700</c:v>
                </c:pt>
                <c:pt idx="31">
                  <c:v>1750</c:v>
                </c:pt>
                <c:pt idx="32">
                  <c:v>1800</c:v>
                </c:pt>
                <c:pt idx="33">
                  <c:v>1850</c:v>
                </c:pt>
                <c:pt idx="34">
                  <c:v>1900</c:v>
                </c:pt>
                <c:pt idx="35">
                  <c:v>1950</c:v>
                </c:pt>
                <c:pt idx="36">
                  <c:v>2000</c:v>
                </c:pt>
              </c:numCache>
            </c:numRef>
          </c:xVal>
          <c:yVal>
            <c:numRef>
              <c:f>MaxGainPlots!$G$8:$G$44</c:f>
              <c:numCache>
                <c:formatCode>General</c:formatCode>
                <c:ptCount val="37"/>
                <c:pt idx="0">
                  <c:v>12.041199826559248</c:v>
                </c:pt>
                <c:pt idx="1">
                  <c:v>14.354465941404055</c:v>
                </c:pt>
                <c:pt idx="2">
                  <c:v>16.220952631558823</c:v>
                </c:pt>
                <c:pt idx="3">
                  <c:v>17.779137223758696</c:v>
                </c:pt>
                <c:pt idx="4">
                  <c:v>19.113116122809611</c:v>
                </c:pt>
                <c:pt idx="5">
                  <c:v>20.277427112461673</c:v>
                </c:pt>
                <c:pt idx="6">
                  <c:v>21.309257084439786</c:v>
                </c:pt>
                <c:pt idx="7">
                  <c:v>22.234994806234944</c:v>
                </c:pt>
                <c:pt idx="8">
                  <c:v>23.073987600628069</c:v>
                </c:pt>
                <c:pt idx="9">
                  <c:v>23.840811105949147</c:v>
                </c:pt>
                <c:pt idx="10">
                  <c:v>24.546701341120357</c:v>
                </c:pt>
                <c:pt idx="11">
                  <c:v>25.200491841508036</c:v>
                </c:pt>
                <c:pt idx="12">
                  <c:v>25.80924639030059</c:v>
                </c:pt>
                <c:pt idx="13">
                  <c:v>26.378697952261938</c:v>
                </c:pt>
                <c:pt idx="14">
                  <c:v>26.913560467923723</c:v>
                </c:pt>
                <c:pt idx="15">
                  <c:v>27.417755011275425</c:v>
                </c:pt>
                <c:pt idx="16">
                  <c:v>27.894576904337875</c:v>
                </c:pt>
                <c:pt idx="17">
                  <c:v>28.34682126834586</c:v>
                </c:pt>
                <c:pt idx="18">
                  <c:v>28.77687876563229</c:v>
                </c:pt>
                <c:pt idx="19">
                  <c:v>29.186809599742244</c:v>
                </c:pt>
                <c:pt idx="20">
                  <c:v>29.578401414499034</c:v>
                </c:pt>
                <c:pt idx="21">
                  <c:v>29.953215102849747</c:v>
                </c:pt>
                <c:pt idx="22">
                  <c:v>30.312621421475839</c:v>
                </c:pt>
                <c:pt idx="23">
                  <c:v>30.657830531776558</c:v>
                </c:pt>
                <c:pt idx="24">
                  <c:v>30.989916040233908</c:v>
                </c:pt>
                <c:pt idx="25">
                  <c:v>31.309834718945933</c:v>
                </c:pt>
                <c:pt idx="26">
                  <c:v>31.618442802502198</c:v>
                </c:pt>
                <c:pt idx="27">
                  <c:v>31.916509548343853</c:v>
                </c:pt>
                <c:pt idx="28">
                  <c:v>32.204728592500274</c:v>
                </c:pt>
                <c:pt idx="29">
                  <c:v>32.483727516079483</c:v>
                </c:pt>
                <c:pt idx="30">
                  <c:v>32.754075949590685</c:v>
                </c:pt>
                <c:pt idx="31">
                  <c:v>33.016292474649582</c:v>
                </c:pt>
                <c:pt idx="32">
                  <c:v>33.270850530531682</c:v>
                </c:pt>
                <c:pt idx="33">
                  <c:v>33.518183492541432</c:v>
                </c:pt>
                <c:pt idx="34">
                  <c:v>33.758689057438993</c:v>
                </c:pt>
                <c:pt idx="35">
                  <c:v>33.992733046134866</c:v>
                </c:pt>
                <c:pt idx="36">
                  <c:v>34.220652713979739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MaxGainPlots!$H$7</c:f>
              <c:strCache>
                <c:ptCount val="1"/>
                <c:pt idx="0">
                  <c:v>Rs=90</c:v>
                </c:pt>
              </c:strCache>
            </c:strRef>
          </c:tx>
          <c:marker>
            <c:symbol val="none"/>
          </c:marker>
          <c:xVal>
            <c:numRef>
              <c:f>MaxGainPlots!$A$8:$A$44</c:f>
              <c:numCache>
                <c:formatCode>General</c:formatCode>
                <c:ptCount val="37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350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550</c:v>
                </c:pt>
                <c:pt idx="8">
                  <c:v>600</c:v>
                </c:pt>
                <c:pt idx="9">
                  <c:v>650</c:v>
                </c:pt>
                <c:pt idx="10">
                  <c:v>700</c:v>
                </c:pt>
                <c:pt idx="11">
                  <c:v>750</c:v>
                </c:pt>
                <c:pt idx="12">
                  <c:v>800</c:v>
                </c:pt>
                <c:pt idx="13">
                  <c:v>850</c:v>
                </c:pt>
                <c:pt idx="14">
                  <c:v>900</c:v>
                </c:pt>
                <c:pt idx="15">
                  <c:v>950</c:v>
                </c:pt>
                <c:pt idx="16">
                  <c:v>1000</c:v>
                </c:pt>
                <c:pt idx="17">
                  <c:v>1050</c:v>
                </c:pt>
                <c:pt idx="18">
                  <c:v>1100</c:v>
                </c:pt>
                <c:pt idx="19">
                  <c:v>1150</c:v>
                </c:pt>
                <c:pt idx="20">
                  <c:v>1200</c:v>
                </c:pt>
                <c:pt idx="21">
                  <c:v>1250</c:v>
                </c:pt>
                <c:pt idx="22">
                  <c:v>1300</c:v>
                </c:pt>
                <c:pt idx="23">
                  <c:v>1350</c:v>
                </c:pt>
                <c:pt idx="24">
                  <c:v>1400</c:v>
                </c:pt>
                <c:pt idx="25">
                  <c:v>1450</c:v>
                </c:pt>
                <c:pt idx="26">
                  <c:v>1500</c:v>
                </c:pt>
                <c:pt idx="27">
                  <c:v>1550</c:v>
                </c:pt>
                <c:pt idx="28">
                  <c:v>1600</c:v>
                </c:pt>
                <c:pt idx="29">
                  <c:v>1650</c:v>
                </c:pt>
                <c:pt idx="30">
                  <c:v>1700</c:v>
                </c:pt>
                <c:pt idx="31">
                  <c:v>1750</c:v>
                </c:pt>
                <c:pt idx="32">
                  <c:v>1800</c:v>
                </c:pt>
                <c:pt idx="33">
                  <c:v>1850</c:v>
                </c:pt>
                <c:pt idx="34">
                  <c:v>1900</c:v>
                </c:pt>
                <c:pt idx="35">
                  <c:v>1950</c:v>
                </c:pt>
                <c:pt idx="36">
                  <c:v>2000</c:v>
                </c:pt>
              </c:numCache>
            </c:numRef>
          </c:xVal>
          <c:yVal>
            <c:numRef>
              <c:f>MaxGainPlots!$H$8:$H$44</c:f>
              <c:numCache>
                <c:formatCode>General</c:formatCode>
                <c:ptCount val="37"/>
                <c:pt idx="0">
                  <c:v>10.135284806569304</c:v>
                </c:pt>
                <c:pt idx="1">
                  <c:v>12.466328478719685</c:v>
                </c:pt>
                <c:pt idx="2">
                  <c:v>14.354465941404055</c:v>
                </c:pt>
                <c:pt idx="3">
                  <c:v>15.934159131036585</c:v>
                </c:pt>
                <c:pt idx="4">
                  <c:v>17.288035950906732</c:v>
                </c:pt>
                <c:pt idx="5">
                  <c:v>18.470232058283237</c:v>
                </c:pt>
                <c:pt idx="6">
                  <c:v>19.517957496244552</c:v>
                </c:pt>
                <c:pt idx="7">
                  <c:v>20.457777737472988</c:v>
                </c:pt>
                <c:pt idx="8">
                  <c:v>21.309257084439786</c:v>
                </c:pt>
                <c:pt idx="9">
                  <c:v>22.087183041088743</c:v>
                </c:pt>
                <c:pt idx="10">
                  <c:v>22.802982084659938</c:v>
                </c:pt>
                <c:pt idx="11">
                  <c:v>23.465652812572749</c:v>
                </c:pt>
                <c:pt idx="12">
                  <c:v>24.082399653118497</c:v>
                </c:pt>
                <c:pt idx="13">
                  <c:v>24.659074541100953</c:v>
                </c:pt>
                <c:pt idx="14">
                  <c:v>25.200491841508036</c:v>
                </c:pt>
                <c:pt idx="15">
                  <c:v>25.710657467047859</c:v>
                </c:pt>
                <c:pt idx="16">
                  <c:v>26.192938589336435</c:v>
                </c:pt>
                <c:pt idx="17">
                  <c:v>26.650191387432049</c:v>
                </c:pt>
                <c:pt idx="18">
                  <c:v>27.084858615527587</c:v>
                </c:pt>
                <c:pt idx="19">
                  <c:v>27.499045106512035</c:v>
                </c:pt>
                <c:pt idx="20">
                  <c:v>27.894576904337875</c:v>
                </c:pt>
                <c:pt idx="21">
                  <c:v>28.273048083862797</c:v>
                </c:pt>
                <c:pt idx="22">
                  <c:v>28.635858195232302</c:v>
                </c:pt>
                <c:pt idx="23">
                  <c:v>28.984242487536619</c:v>
                </c:pt>
                <c:pt idx="24">
                  <c:v>29.31929651259636</c:v>
                </c:pt>
                <c:pt idx="25">
                  <c:v>29.641996312168423</c:v>
                </c:pt>
                <c:pt idx="26">
                  <c:v>29.953215102849747</c:v>
                </c:pt>
                <c:pt idx="27">
                  <c:v>30.25373716036043</c:v>
                </c:pt>
                <c:pt idx="28">
                  <c:v>30.544269446778522</c:v>
                </c:pt>
                <c:pt idx="29">
                  <c:v>30.825451405501877</c:v>
                </c:pt>
                <c:pt idx="30">
                  <c:v>31.097863258595808</c:v>
                </c:pt>
                <c:pt idx="31">
                  <c:v>31.362033072209293</c:v>
                </c:pt>
                <c:pt idx="32">
                  <c:v>31.618442802502198</c:v>
                </c:pt>
                <c:pt idx="33">
                  <c:v>31.867533493105412</c:v>
                </c:pt>
                <c:pt idx="34">
                  <c:v>32.109709762669894</c:v>
                </c:pt>
                <c:pt idx="35">
                  <c:v>32.345343695434387</c:v>
                </c:pt>
                <c:pt idx="36">
                  <c:v>32.574778227379127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557440"/>
        <c:axId val="236559360"/>
      </c:scatterChart>
      <c:valAx>
        <c:axId val="236557440"/>
        <c:scaling>
          <c:logBase val="10"/>
          <c:orientation val="minMax"/>
          <c:max val="2000"/>
          <c:min val="1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Feedback Resistors Value (</a:t>
                </a:r>
                <a:r>
                  <a:rPr lang="el-GR"/>
                  <a:t>Ω)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6559360"/>
        <c:crosses val="autoZero"/>
        <c:crossBetween val="midCat"/>
      </c:valAx>
      <c:valAx>
        <c:axId val="236559360"/>
        <c:scaling>
          <c:orientation val="minMax"/>
          <c:max val="4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Max. Achievable Gain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6557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1" Type="http://schemas.openxmlformats.org/officeDocument/2006/relationships/image" Target="../media/image13.emf"/><Relationship Id="rId5" Type="http://schemas.openxmlformats.org/officeDocument/2006/relationships/image" Target="../media/image7.emf"/><Relationship Id="rId10" Type="http://schemas.openxmlformats.org/officeDocument/2006/relationships/image" Target="../media/image12.emf"/><Relationship Id="rId4" Type="http://schemas.openxmlformats.org/officeDocument/2006/relationships/image" Target="../media/image6.emf"/><Relationship Id="rId9" Type="http://schemas.openxmlformats.org/officeDocument/2006/relationships/image" Target="../media/image1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31750</xdr:colOff>
      <xdr:row>24</xdr:row>
      <xdr:rowOff>158750</xdr:rowOff>
    </xdr:from>
    <xdr:to>
      <xdr:col>22</xdr:col>
      <xdr:colOff>593725</xdr:colOff>
      <xdr:row>41</xdr:row>
      <xdr:rowOff>56030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9417" y="4794250"/>
          <a:ext cx="4244975" cy="31357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16</xdr:row>
          <xdr:rowOff>38100</xdr:rowOff>
        </xdr:from>
        <xdr:to>
          <xdr:col>23</xdr:col>
          <xdr:colOff>504825</xdr:colOff>
          <xdr:row>22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0</xdr:row>
          <xdr:rowOff>66675</xdr:rowOff>
        </xdr:from>
        <xdr:to>
          <xdr:col>6</xdr:col>
          <xdr:colOff>238125</xdr:colOff>
          <xdr:row>4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0</xdr:row>
          <xdr:rowOff>142875</xdr:rowOff>
        </xdr:from>
        <xdr:to>
          <xdr:col>10</xdr:col>
          <xdr:colOff>381000</xdr:colOff>
          <xdr:row>4</xdr:row>
          <xdr:rowOff>57150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6</xdr:row>
          <xdr:rowOff>133350</xdr:rowOff>
        </xdr:from>
        <xdr:to>
          <xdr:col>9</xdr:col>
          <xdr:colOff>542925</xdr:colOff>
          <xdr:row>9</xdr:row>
          <xdr:rowOff>47625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12</xdr:row>
          <xdr:rowOff>95250</xdr:rowOff>
        </xdr:from>
        <xdr:to>
          <xdr:col>12</xdr:col>
          <xdr:colOff>381000</xdr:colOff>
          <xdr:row>16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123825</xdr:rowOff>
        </xdr:from>
        <xdr:to>
          <xdr:col>14</xdr:col>
          <xdr:colOff>247650</xdr:colOff>
          <xdr:row>27</xdr:row>
          <xdr:rowOff>38100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28</xdr:row>
          <xdr:rowOff>57150</xdr:rowOff>
        </xdr:from>
        <xdr:to>
          <xdr:col>16</xdr:col>
          <xdr:colOff>381000</xdr:colOff>
          <xdr:row>35</xdr:row>
          <xdr:rowOff>133350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32</xdr:row>
          <xdr:rowOff>114300</xdr:rowOff>
        </xdr:from>
        <xdr:to>
          <xdr:col>4</xdr:col>
          <xdr:colOff>457200</xdr:colOff>
          <xdr:row>39</xdr:row>
          <xdr:rowOff>85725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32</xdr:row>
          <xdr:rowOff>66675</xdr:rowOff>
        </xdr:from>
        <xdr:to>
          <xdr:col>9</xdr:col>
          <xdr:colOff>142875</xdr:colOff>
          <xdr:row>38</xdr:row>
          <xdr:rowOff>133350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</xdr:row>
          <xdr:rowOff>161925</xdr:rowOff>
        </xdr:from>
        <xdr:to>
          <xdr:col>16</xdr:col>
          <xdr:colOff>0</xdr:colOff>
          <xdr:row>9</xdr:row>
          <xdr:rowOff>76200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38</xdr:row>
          <xdr:rowOff>76200</xdr:rowOff>
        </xdr:from>
        <xdr:to>
          <xdr:col>14</xdr:col>
          <xdr:colOff>247650</xdr:colOff>
          <xdr:row>41</xdr:row>
          <xdr:rowOff>95250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561975</xdr:colOff>
          <xdr:row>38</xdr:row>
          <xdr:rowOff>142875</xdr:rowOff>
        </xdr:from>
        <xdr:to>
          <xdr:col>17</xdr:col>
          <xdr:colOff>171450</xdr:colOff>
          <xdr:row>41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6</xdr:row>
      <xdr:rowOff>57150</xdr:rowOff>
    </xdr:from>
    <xdr:to>
      <xdr:col>16</xdr:col>
      <xdr:colOff>190500</xdr:colOff>
      <xdr:row>20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447675</xdr:colOff>
      <xdr:row>22</xdr:row>
      <xdr:rowOff>19050</xdr:rowOff>
    </xdr:from>
    <xdr:to>
      <xdr:col>16</xdr:col>
      <xdr:colOff>142875</xdr:colOff>
      <xdr:row>36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428625</xdr:colOff>
          <xdr:row>0</xdr:row>
          <xdr:rowOff>47625</xdr:rowOff>
        </xdr:from>
        <xdr:to>
          <xdr:col>14</xdr:col>
          <xdr:colOff>180975</xdr:colOff>
          <xdr:row>5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image" Target="../media/image7.emf"/><Relationship Id="rId18" Type="http://schemas.openxmlformats.org/officeDocument/2006/relationships/oleObject" Target="../embeddings/oleObject9.bin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1.emf"/><Relationship Id="rId7" Type="http://schemas.openxmlformats.org/officeDocument/2006/relationships/image" Target="../media/image4.emf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9.emf"/><Relationship Id="rId25" Type="http://schemas.openxmlformats.org/officeDocument/2006/relationships/image" Target="../media/image13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8.bin"/><Relationship Id="rId20" Type="http://schemas.openxmlformats.org/officeDocument/2006/relationships/oleObject" Target="../embeddings/oleObject10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11" Type="http://schemas.openxmlformats.org/officeDocument/2006/relationships/image" Target="../media/image6.emf"/><Relationship Id="rId24" Type="http://schemas.openxmlformats.org/officeDocument/2006/relationships/oleObject" Target="../embeddings/oleObject12.bin"/><Relationship Id="rId5" Type="http://schemas.openxmlformats.org/officeDocument/2006/relationships/image" Target="../media/image3.emf"/><Relationship Id="rId15" Type="http://schemas.openxmlformats.org/officeDocument/2006/relationships/image" Target="../media/image8.emf"/><Relationship Id="rId23" Type="http://schemas.openxmlformats.org/officeDocument/2006/relationships/image" Target="../media/image12.emf"/><Relationship Id="rId10" Type="http://schemas.openxmlformats.org/officeDocument/2006/relationships/oleObject" Target="../embeddings/oleObject5.bin"/><Relationship Id="rId19" Type="http://schemas.openxmlformats.org/officeDocument/2006/relationships/image" Target="../media/image10.emf"/><Relationship Id="rId4" Type="http://schemas.openxmlformats.org/officeDocument/2006/relationships/oleObject" Target="../embeddings/oleObject2.bin"/><Relationship Id="rId9" Type="http://schemas.openxmlformats.org/officeDocument/2006/relationships/image" Target="../media/image5.emf"/><Relationship Id="rId14" Type="http://schemas.openxmlformats.org/officeDocument/2006/relationships/oleObject" Target="../embeddings/oleObject7.bin"/><Relationship Id="rId22" Type="http://schemas.openxmlformats.org/officeDocument/2006/relationships/oleObject" Target="../embeddings/oleObject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8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40"/>
  <sheetViews>
    <sheetView tabSelected="1" topLeftCell="A4" zoomScale="90" zoomScaleNormal="90" workbookViewId="0">
      <selection activeCell="I11" sqref="I11"/>
    </sheetView>
  </sheetViews>
  <sheetFormatPr defaultRowHeight="15" x14ac:dyDescent="0.25"/>
  <cols>
    <col min="2" max="2" width="17.28515625" customWidth="1"/>
    <col min="3" max="3" width="13.7109375" customWidth="1"/>
    <col min="4" max="4" width="11.5703125" customWidth="1"/>
    <col min="8" max="8" width="11.140625" customWidth="1"/>
    <col min="12" max="12" width="13" customWidth="1"/>
    <col min="14" max="14" width="12" bestFit="1" customWidth="1"/>
  </cols>
  <sheetData>
    <row r="2" spans="2:21" x14ac:dyDescent="0.25">
      <c r="B2" t="s">
        <v>9</v>
      </c>
    </row>
    <row r="3" spans="2:21" ht="15.75" x14ac:dyDescent="0.25">
      <c r="C3" s="8" t="s">
        <v>83</v>
      </c>
      <c r="L3" t="s">
        <v>52</v>
      </c>
      <c r="O3" t="s">
        <v>53</v>
      </c>
      <c r="P3" t="s">
        <v>54</v>
      </c>
      <c r="Q3" t="s">
        <v>53</v>
      </c>
      <c r="R3" t="s">
        <v>55</v>
      </c>
      <c r="U3" t="s">
        <v>79</v>
      </c>
    </row>
    <row r="4" spans="2:21" x14ac:dyDescent="0.25">
      <c r="C4" s="9" t="s">
        <v>106</v>
      </c>
      <c r="F4" t="s">
        <v>2</v>
      </c>
      <c r="L4" t="s">
        <v>56</v>
      </c>
      <c r="M4" t="s">
        <v>57</v>
      </c>
      <c r="N4" t="s">
        <v>58</v>
      </c>
      <c r="O4" t="s">
        <v>59</v>
      </c>
      <c r="P4" t="s">
        <v>60</v>
      </c>
      <c r="Q4" t="s">
        <v>61</v>
      </c>
      <c r="R4" t="s">
        <v>62</v>
      </c>
      <c r="S4" t="s">
        <v>63</v>
      </c>
      <c r="U4" t="s">
        <v>80</v>
      </c>
    </row>
    <row r="5" spans="2:21" ht="15.75" x14ac:dyDescent="0.25">
      <c r="B5" t="s">
        <v>16</v>
      </c>
      <c r="D5" s="8">
        <v>50</v>
      </c>
      <c r="E5" t="s">
        <v>3</v>
      </c>
      <c r="F5" t="s">
        <v>84</v>
      </c>
      <c r="L5" t="s">
        <v>64</v>
      </c>
      <c r="M5" s="5">
        <v>1.3000000000000001E-9</v>
      </c>
      <c r="N5" s="5">
        <v>2E-12</v>
      </c>
      <c r="O5" s="6">
        <v>5</v>
      </c>
      <c r="P5" s="6">
        <v>53</v>
      </c>
      <c r="Q5" s="6">
        <f t="shared" ref="Q5:Q15" si="0">O5*P5</f>
        <v>265</v>
      </c>
      <c r="R5" s="6" t="s">
        <v>65</v>
      </c>
      <c r="S5" s="7">
        <v>8</v>
      </c>
    </row>
    <row r="6" spans="2:21" ht="15.75" x14ac:dyDescent="0.25">
      <c r="B6" t="s">
        <v>17</v>
      </c>
      <c r="D6" s="8">
        <v>200</v>
      </c>
      <c r="E6" t="s">
        <v>4</v>
      </c>
      <c r="F6" t="s">
        <v>85</v>
      </c>
      <c r="L6" t="s">
        <v>66</v>
      </c>
      <c r="M6" s="5">
        <v>8.4999999999999996E-10</v>
      </c>
      <c r="N6" s="5">
        <v>4.9999999999999997E-12</v>
      </c>
      <c r="O6" s="6">
        <v>3.3</v>
      </c>
      <c r="P6" s="6">
        <v>35</v>
      </c>
      <c r="Q6" s="6">
        <f t="shared" si="0"/>
        <v>115.5</v>
      </c>
      <c r="R6" s="6" t="s">
        <v>65</v>
      </c>
      <c r="S6" s="7">
        <v>4</v>
      </c>
    </row>
    <row r="7" spans="2:21" x14ac:dyDescent="0.25">
      <c r="B7" t="s">
        <v>13</v>
      </c>
      <c r="D7">
        <f>((D6/D5)-2)*(1+SQRT(1+((4*(D6/D5))/(((D6/D5)-2)^2))))</f>
        <v>6.4721359549995796</v>
      </c>
      <c r="E7" t="s">
        <v>14</v>
      </c>
      <c r="L7" t="s">
        <v>67</v>
      </c>
      <c r="M7" s="5">
        <v>1.0999999999999999E-9</v>
      </c>
      <c r="N7" s="5">
        <v>1.9500000000000001E-11</v>
      </c>
      <c r="O7" s="6">
        <v>10</v>
      </c>
      <c r="P7" s="6">
        <v>22.5</v>
      </c>
      <c r="Q7" s="6">
        <f t="shared" si="0"/>
        <v>225</v>
      </c>
      <c r="R7" s="6" t="s">
        <v>68</v>
      </c>
      <c r="S7" s="7">
        <v>1.2</v>
      </c>
      <c r="T7" t="s">
        <v>69</v>
      </c>
    </row>
    <row r="8" spans="2:21" x14ac:dyDescent="0.25">
      <c r="C8" t="s">
        <v>82</v>
      </c>
      <c r="L8" t="s">
        <v>70</v>
      </c>
      <c r="M8" s="5">
        <v>8.9999999999999999E-10</v>
      </c>
      <c r="N8" s="5">
        <v>1.1000000000000001E-11</v>
      </c>
      <c r="O8" s="6">
        <v>5</v>
      </c>
      <c r="P8" s="6">
        <v>52</v>
      </c>
      <c r="Q8" s="6">
        <f t="shared" si="0"/>
        <v>260</v>
      </c>
      <c r="R8" s="6" t="s">
        <v>68</v>
      </c>
      <c r="S8" s="7">
        <v>2</v>
      </c>
      <c r="T8" t="s">
        <v>71</v>
      </c>
    </row>
    <row r="9" spans="2:21" ht="15.75" x14ac:dyDescent="0.25">
      <c r="B9" t="s">
        <v>0</v>
      </c>
      <c r="D9" s="8">
        <v>4</v>
      </c>
      <c r="E9" t="s">
        <v>1</v>
      </c>
      <c r="F9">
        <f>20*LOG(D9)</f>
        <v>12.041199826559248</v>
      </c>
      <c r="G9" t="s">
        <v>103</v>
      </c>
      <c r="L9" t="s">
        <v>72</v>
      </c>
      <c r="M9" s="5">
        <v>2.0000000000000001E-9</v>
      </c>
      <c r="N9" s="5">
        <v>2E-12</v>
      </c>
      <c r="O9" s="6">
        <v>5</v>
      </c>
      <c r="P9" s="6">
        <v>14.2</v>
      </c>
      <c r="Q9" s="6">
        <f t="shared" si="0"/>
        <v>71</v>
      </c>
      <c r="R9" s="6" t="s">
        <v>65</v>
      </c>
      <c r="S9" s="7">
        <v>1.3</v>
      </c>
    </row>
    <row r="10" spans="2:21" ht="15.75" x14ac:dyDescent="0.25">
      <c r="B10" t="s">
        <v>5</v>
      </c>
      <c r="D10" s="8"/>
      <c r="L10" t="s">
        <v>73</v>
      </c>
      <c r="M10" s="5">
        <v>1.9000000000000001E-9</v>
      </c>
      <c r="N10" s="5">
        <v>2.1999999999999999E-12</v>
      </c>
      <c r="O10" s="6">
        <v>5</v>
      </c>
      <c r="P10" s="6">
        <v>38</v>
      </c>
      <c r="Q10" s="6">
        <f t="shared" si="0"/>
        <v>190</v>
      </c>
      <c r="R10" s="6" t="s">
        <v>65</v>
      </c>
      <c r="S10" s="7">
        <v>3</v>
      </c>
    </row>
    <row r="11" spans="2:21" x14ac:dyDescent="0.25">
      <c r="L11" t="s">
        <v>74</v>
      </c>
      <c r="M11" s="5">
        <v>2.6000000000000001E-9</v>
      </c>
      <c r="N11" s="5">
        <v>4.7999999999999997E-12</v>
      </c>
      <c r="O11" s="6">
        <v>10</v>
      </c>
      <c r="P11" s="6">
        <v>37</v>
      </c>
      <c r="Q11" s="6">
        <f t="shared" si="0"/>
        <v>370</v>
      </c>
      <c r="R11" s="6" t="s">
        <v>75</v>
      </c>
      <c r="S11" s="7">
        <v>1</v>
      </c>
    </row>
    <row r="12" spans="2:21" x14ac:dyDescent="0.25">
      <c r="C12" t="s">
        <v>6</v>
      </c>
      <c r="D12">
        <f>2*D6*(2+D9)-D5*D9*(4+D9)</f>
        <v>800</v>
      </c>
      <c r="F12">
        <f>2*D13/D12</f>
        <v>100</v>
      </c>
      <c r="L12" t="s">
        <v>76</v>
      </c>
      <c r="M12" s="5">
        <v>1.3999999999999999E-9</v>
      </c>
      <c r="N12" s="5">
        <v>1.4E-11</v>
      </c>
      <c r="O12" s="6">
        <v>10</v>
      </c>
      <c r="P12" s="6">
        <v>20</v>
      </c>
      <c r="Q12" s="6">
        <f t="shared" si="0"/>
        <v>200</v>
      </c>
      <c r="R12" s="6" t="s">
        <v>68</v>
      </c>
      <c r="S12" s="7">
        <v>1</v>
      </c>
      <c r="T12" t="s">
        <v>77</v>
      </c>
    </row>
    <row r="13" spans="2:21" x14ac:dyDescent="0.25">
      <c r="C13" t="s">
        <v>116</v>
      </c>
      <c r="D13">
        <f>D5*((2*D6)+((D5/2)*(D9^2)))</f>
        <v>40000</v>
      </c>
      <c r="F13">
        <f>D14/D12</f>
        <v>5000</v>
      </c>
      <c r="L13" t="s">
        <v>78</v>
      </c>
      <c r="M13" s="5">
        <v>1.2E-9</v>
      </c>
      <c r="N13" s="5">
        <v>3.0000000000000001E-12</v>
      </c>
      <c r="O13" s="6">
        <v>5</v>
      </c>
      <c r="P13" s="6">
        <v>34</v>
      </c>
      <c r="Q13" s="6">
        <f t="shared" si="0"/>
        <v>170</v>
      </c>
      <c r="R13" s="6" t="s">
        <v>65</v>
      </c>
      <c r="S13" s="7">
        <v>0.56000000000000005</v>
      </c>
    </row>
    <row r="14" spans="2:21" x14ac:dyDescent="0.25">
      <c r="C14" t="s">
        <v>7</v>
      </c>
      <c r="D14">
        <f>2*D6*(D5^2)*D9</f>
        <v>4000000</v>
      </c>
      <c r="L14" t="s">
        <v>81</v>
      </c>
      <c r="M14" s="5">
        <v>2.7000000000000002E-9</v>
      </c>
      <c r="N14" s="5">
        <v>1.7E-12</v>
      </c>
      <c r="O14" s="6">
        <v>5</v>
      </c>
      <c r="P14" s="6">
        <v>9.3000000000000007</v>
      </c>
      <c r="Q14" s="6">
        <f t="shared" si="0"/>
        <v>46.5</v>
      </c>
      <c r="R14" s="6" t="s">
        <v>65</v>
      </c>
      <c r="S14" s="7">
        <v>0.7</v>
      </c>
    </row>
    <row r="15" spans="2:21" x14ac:dyDescent="0.25">
      <c r="F15" t="s">
        <v>86</v>
      </c>
      <c r="L15" t="s">
        <v>117</v>
      </c>
      <c r="M15" s="5">
        <v>4.5999999999999998E-9</v>
      </c>
      <c r="N15" s="5">
        <v>5.9999999999999997E-13</v>
      </c>
      <c r="O15" s="6">
        <v>5</v>
      </c>
      <c r="P15" s="6">
        <v>1.1499999999999999</v>
      </c>
      <c r="Q15" s="6">
        <f t="shared" si="0"/>
        <v>5.75</v>
      </c>
      <c r="R15" s="6" t="s">
        <v>65</v>
      </c>
      <c r="S15" s="7">
        <v>0.1</v>
      </c>
    </row>
    <row r="16" spans="2:21" x14ac:dyDescent="0.25">
      <c r="B16" t="s">
        <v>8</v>
      </c>
      <c r="D16" s="1">
        <f>(D13/D12)*(1+SQRT(1+((D12*D14)/(D13^2))))</f>
        <v>136.60254037844385</v>
      </c>
      <c r="F16" t="s">
        <v>87</v>
      </c>
    </row>
    <row r="17" spans="1:25" x14ac:dyDescent="0.25">
      <c r="B17" t="s">
        <v>11</v>
      </c>
      <c r="D17">
        <f>1-((D9/2)*(D5/D6))</f>
        <v>0.5</v>
      </c>
      <c r="F17" t="s">
        <v>88</v>
      </c>
    </row>
    <row r="18" spans="1:25" x14ac:dyDescent="0.25">
      <c r="B18" t="s">
        <v>12</v>
      </c>
      <c r="D18" s="1">
        <f>(2*D6/D9)/(1+(D5/D16))</f>
        <v>73.205080756887725</v>
      </c>
    </row>
    <row r="19" spans="1:25" ht="15.75" x14ac:dyDescent="0.25">
      <c r="B19" t="s">
        <v>10</v>
      </c>
      <c r="D19" s="1">
        <f>D18*D17</f>
        <v>36.602540378443862</v>
      </c>
      <c r="F19" t="s">
        <v>89</v>
      </c>
      <c r="H19" s="8" t="s">
        <v>64</v>
      </c>
    </row>
    <row r="20" spans="1:25" x14ac:dyDescent="0.25">
      <c r="F20" t="s">
        <v>91</v>
      </c>
      <c r="G20" t="s">
        <v>92</v>
      </c>
      <c r="H20">
        <f>VLOOKUP($H$19,$L$5:$S$20,8,FALSE)</f>
        <v>8</v>
      </c>
    </row>
    <row r="21" spans="1:25" x14ac:dyDescent="0.25">
      <c r="F21" t="s">
        <v>95</v>
      </c>
      <c r="H21">
        <f>VLOOKUP($H$19,$L$5:$S$20,2,FALSE)</f>
        <v>1.3000000000000001E-9</v>
      </c>
      <c r="I21" t="s">
        <v>97</v>
      </c>
    </row>
    <row r="22" spans="1:25" x14ac:dyDescent="0.25">
      <c r="B22" t="s">
        <v>15</v>
      </c>
      <c r="F22" t="s">
        <v>96</v>
      </c>
      <c r="H22">
        <f>VLOOKUP($H$19,$L$5:$S$20,3,FALSE)</f>
        <v>2E-12</v>
      </c>
      <c r="I22" t="s">
        <v>98</v>
      </c>
    </row>
    <row r="23" spans="1:25" x14ac:dyDescent="0.25">
      <c r="G23" t="s">
        <v>100</v>
      </c>
      <c r="H23" s="5">
        <v>1.5999999999999999E-20</v>
      </c>
      <c r="I23" t="s">
        <v>101</v>
      </c>
    </row>
    <row r="24" spans="1:25" x14ac:dyDescent="0.25">
      <c r="Q24" t="s">
        <v>108</v>
      </c>
    </row>
    <row r="25" spans="1:25" x14ac:dyDescent="0.25">
      <c r="A25" t="s">
        <v>20</v>
      </c>
      <c r="C25" s="2">
        <f>D16</f>
        <v>136.60254037844385</v>
      </c>
      <c r="D25" t="s">
        <v>3</v>
      </c>
      <c r="E25">
        <f>INDEX('1% Resistors'!$A$1:$A$623,MATCH(Solutions!$C$25,'1% Resistors'!$A$1:$A$623))</f>
        <v>133</v>
      </c>
    </row>
    <row r="26" spans="1:25" x14ac:dyDescent="0.25">
      <c r="B26" t="s">
        <v>18</v>
      </c>
      <c r="C26" s="9">
        <f>IF(C25&lt;=((E25+E26)/2),E25,E26)</f>
        <v>137</v>
      </c>
      <c r="D26" t="s">
        <v>3</v>
      </c>
      <c r="E26">
        <f>INDEX('1% Resistors'!$A$1:$A$623,MATCH(Solutions!$C$25,'1% Resistors'!$A$1:$A$623)+1)</f>
        <v>137</v>
      </c>
    </row>
    <row r="27" spans="1:25" x14ac:dyDescent="0.25">
      <c r="X27" t="s">
        <v>109</v>
      </c>
    </row>
    <row r="28" spans="1:25" x14ac:dyDescent="0.25">
      <c r="A28" t="s">
        <v>21</v>
      </c>
      <c r="C28" s="2">
        <f>D19</f>
        <v>36.602540378443862</v>
      </c>
      <c r="D28" t="s">
        <v>4</v>
      </c>
      <c r="E28">
        <f>INDEX('1% Resistors'!$A$1:$A$623,MATCH(Solutions!$C$28,'1% Resistors'!$A$1:$A$623))</f>
        <v>36.5</v>
      </c>
      <c r="H28" t="s">
        <v>25</v>
      </c>
      <c r="X28" t="s">
        <v>110</v>
      </c>
    </row>
    <row r="29" spans="1:25" x14ac:dyDescent="0.25">
      <c r="B29" t="s">
        <v>18</v>
      </c>
      <c r="C29" s="9">
        <f>IF(C28&lt;=((E28+E29)/2),E28,E29)</f>
        <v>36.5</v>
      </c>
      <c r="D29" t="s">
        <v>3</v>
      </c>
      <c r="E29">
        <f>INDEX('1% Resistors'!$A$1:$A$623,MATCH(Solutions!$C$28,'1% Resistors'!$A$1:$A$623)+1)</f>
        <v>37.4</v>
      </c>
      <c r="X29" t="s">
        <v>111</v>
      </c>
    </row>
    <row r="30" spans="1:25" x14ac:dyDescent="0.25">
      <c r="H30" t="s">
        <v>26</v>
      </c>
      <c r="I30">
        <f>C29/(C29+C35)</f>
        <v>0.15433403805496829</v>
      </c>
      <c r="X30" t="s">
        <v>118</v>
      </c>
    </row>
    <row r="31" spans="1:25" x14ac:dyDescent="0.25">
      <c r="A31" t="s">
        <v>22</v>
      </c>
      <c r="C31" s="2">
        <f>D18</f>
        <v>73.205080756887725</v>
      </c>
      <c r="D31" t="s">
        <v>4</v>
      </c>
      <c r="E31">
        <f>INDEX('1% Resistors'!$A$1:$A$623,MATCH(Solutions!$C$31,'1% Resistors'!$A$1:$A$623))</f>
        <v>73.2</v>
      </c>
      <c r="H31" t="s">
        <v>27</v>
      </c>
      <c r="I31">
        <f>C32/(C32+C35)</f>
        <v>0.26793557833089315</v>
      </c>
      <c r="Y31" t="s">
        <v>112</v>
      </c>
    </row>
    <row r="32" spans="1:25" x14ac:dyDescent="0.25">
      <c r="B32" t="s">
        <v>18</v>
      </c>
      <c r="C32" s="9">
        <f>IF(C31&lt;=((E31+E32)/2),E31,E32)</f>
        <v>73.2</v>
      </c>
      <c r="D32" t="s">
        <v>3</v>
      </c>
      <c r="E32">
        <f>INDEX('1% Resistors'!$A$1:$A$623,MATCH(Solutions!$C$31,'1% Resistors'!$A$1:$A$623)+1)</f>
        <v>75</v>
      </c>
      <c r="X32" t="s">
        <v>113</v>
      </c>
    </row>
    <row r="33" spans="1:24" x14ac:dyDescent="0.25">
      <c r="H33" t="s">
        <v>28</v>
      </c>
      <c r="I33">
        <f>(C29+C35)*(I30+I31)/(1+I31)</f>
        <v>78.763279445727477</v>
      </c>
      <c r="J33" t="s">
        <v>29</v>
      </c>
      <c r="X33" t="s">
        <v>114</v>
      </c>
    </row>
    <row r="34" spans="1:24" x14ac:dyDescent="0.25">
      <c r="A34" t="s">
        <v>23</v>
      </c>
      <c r="C34">
        <f>D6</f>
        <v>200</v>
      </c>
      <c r="E34">
        <f>INDEX('1% Resistors'!$A$1:$A$623,MATCH(Solutions!$C$34,'1% Resistors'!$A$1:$A$623))</f>
        <v>200</v>
      </c>
      <c r="H34" s="1" t="s">
        <v>30</v>
      </c>
      <c r="I34" s="1">
        <f>1/((1/I33)+(1/C26))</f>
        <v>50.011147920000433</v>
      </c>
      <c r="J34" t="s">
        <v>31</v>
      </c>
      <c r="X34" t="s">
        <v>115</v>
      </c>
    </row>
    <row r="35" spans="1:24" x14ac:dyDescent="0.25">
      <c r="B35" t="s">
        <v>24</v>
      </c>
      <c r="C35" s="9">
        <f>IF(C34&lt;=((E34+E35)/2),E34,E35)</f>
        <v>200</v>
      </c>
      <c r="E35">
        <f>INDEX('1% Resistors'!$A$1:$A$623,MATCH(Solutions!$C$34,'1% Resistors'!$A$1:$A$623)+1)</f>
        <v>205</v>
      </c>
      <c r="H35" t="s">
        <v>32</v>
      </c>
      <c r="I35">
        <f>1/((1/D5)+(1/C26))</f>
        <v>36.631016042780743</v>
      </c>
      <c r="J35" t="s">
        <v>119</v>
      </c>
    </row>
    <row r="36" spans="1:24" x14ac:dyDescent="0.25">
      <c r="K36" t="s">
        <v>105</v>
      </c>
    </row>
    <row r="37" spans="1:24" x14ac:dyDescent="0.25">
      <c r="H37" s="1" t="s">
        <v>33</v>
      </c>
      <c r="I37" s="1">
        <f>2*(C35/(C29+I35))*(C26/(C26+D5))</f>
        <v>4.0071660999597825</v>
      </c>
      <c r="J37" t="s">
        <v>14</v>
      </c>
      <c r="K37" t="s">
        <v>93</v>
      </c>
      <c r="N37" s="10">
        <f>(H20*1000)/I39</f>
        <v>2143.484626647145</v>
      </c>
      <c r="O37" t="s">
        <v>94</v>
      </c>
    </row>
    <row r="38" spans="1:24" x14ac:dyDescent="0.25">
      <c r="H38" t="s">
        <v>102</v>
      </c>
      <c r="I38">
        <f>20*LOG(I37)</f>
        <v>12.056746892581653</v>
      </c>
      <c r="J38" t="s">
        <v>103</v>
      </c>
      <c r="K38" t="s">
        <v>99</v>
      </c>
      <c r="N38" s="11">
        <f>SQRT(((H21*I39)^2)+2*((H22*C35)^2)+2*(H23*C35*I39))</f>
        <v>6.9099489410776426E-9</v>
      </c>
    </row>
    <row r="39" spans="1:24" x14ac:dyDescent="0.25">
      <c r="H39" t="s">
        <v>90</v>
      </c>
      <c r="I39">
        <f>1+(C35/C32)</f>
        <v>3.7322404371584699</v>
      </c>
      <c r="J39" t="s">
        <v>14</v>
      </c>
      <c r="K39" t="s">
        <v>104</v>
      </c>
      <c r="N39" s="11">
        <f>N38/I37</f>
        <v>1.7243979332793301E-9</v>
      </c>
    </row>
    <row r="40" spans="1:24" x14ac:dyDescent="0.25">
      <c r="L40" t="s">
        <v>107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10</xdr:col>
                <xdr:colOff>38100</xdr:colOff>
                <xdr:row>16</xdr:row>
                <xdr:rowOff>38100</xdr:rowOff>
              </from>
              <to>
                <xdr:col>23</xdr:col>
                <xdr:colOff>504825</xdr:colOff>
                <xdr:row>22</xdr:row>
                <xdr:rowOff>133350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3"/>
  <sheetViews>
    <sheetView topLeftCell="A122" workbookViewId="0">
      <selection activeCell="J620" sqref="J620"/>
    </sheetView>
  </sheetViews>
  <sheetFormatPr defaultRowHeight="15" x14ac:dyDescent="0.25"/>
  <sheetData>
    <row r="1" spans="1:3" x14ac:dyDescent="0.25">
      <c r="A1">
        <v>4.99</v>
      </c>
      <c r="C1" t="s">
        <v>19</v>
      </c>
    </row>
    <row r="2" spans="1:3" x14ac:dyDescent="0.25">
      <c r="A2">
        <v>5.1100000000000003</v>
      </c>
    </row>
    <row r="3" spans="1:3" x14ac:dyDescent="0.25">
      <c r="A3">
        <v>5.23</v>
      </c>
    </row>
    <row r="4" spans="1:3" x14ac:dyDescent="0.25">
      <c r="A4">
        <v>5.36</v>
      </c>
    </row>
    <row r="5" spans="1:3" x14ac:dyDescent="0.25">
      <c r="A5">
        <v>5.49</v>
      </c>
    </row>
    <row r="6" spans="1:3" x14ac:dyDescent="0.25">
      <c r="A6">
        <v>5.62</v>
      </c>
    </row>
    <row r="7" spans="1:3" x14ac:dyDescent="0.25">
      <c r="A7">
        <v>5.76</v>
      </c>
    </row>
    <row r="8" spans="1:3" x14ac:dyDescent="0.25">
      <c r="A8">
        <v>5.9</v>
      </c>
    </row>
    <row r="9" spans="1:3" x14ac:dyDescent="0.25">
      <c r="A9">
        <v>6.04</v>
      </c>
    </row>
    <row r="10" spans="1:3" x14ac:dyDescent="0.25">
      <c r="A10">
        <v>6.19</v>
      </c>
    </row>
    <row r="11" spans="1:3" x14ac:dyDescent="0.25">
      <c r="A11">
        <v>6.34</v>
      </c>
    </row>
    <row r="12" spans="1:3" x14ac:dyDescent="0.25">
      <c r="A12">
        <v>6.49</v>
      </c>
    </row>
    <row r="13" spans="1:3" x14ac:dyDescent="0.25">
      <c r="A13">
        <v>6.65</v>
      </c>
    </row>
    <row r="14" spans="1:3" x14ac:dyDescent="0.25">
      <c r="A14">
        <v>6.81</v>
      </c>
    </row>
    <row r="15" spans="1:3" x14ac:dyDescent="0.25">
      <c r="A15">
        <v>6.98</v>
      </c>
    </row>
    <row r="16" spans="1:3" x14ac:dyDescent="0.25">
      <c r="A16">
        <v>7.15</v>
      </c>
    </row>
    <row r="17" spans="1:1" x14ac:dyDescent="0.25">
      <c r="A17">
        <v>7.32</v>
      </c>
    </row>
    <row r="18" spans="1:1" x14ac:dyDescent="0.25">
      <c r="A18">
        <v>7.5</v>
      </c>
    </row>
    <row r="19" spans="1:1" x14ac:dyDescent="0.25">
      <c r="A19">
        <v>7.68</v>
      </c>
    </row>
    <row r="20" spans="1:1" x14ac:dyDescent="0.25">
      <c r="A20">
        <v>7.87</v>
      </c>
    </row>
    <row r="21" spans="1:1" x14ac:dyDescent="0.25">
      <c r="A21">
        <v>8.06</v>
      </c>
    </row>
    <row r="22" spans="1:1" x14ac:dyDescent="0.25">
      <c r="A22">
        <v>8.25</v>
      </c>
    </row>
    <row r="23" spans="1:1" x14ac:dyDescent="0.25">
      <c r="A23">
        <v>8.4499999999999993</v>
      </c>
    </row>
    <row r="24" spans="1:1" x14ac:dyDescent="0.25">
      <c r="A24">
        <v>8.66</v>
      </c>
    </row>
    <row r="25" spans="1:1" x14ac:dyDescent="0.25">
      <c r="A25">
        <v>8.8699999999999992</v>
      </c>
    </row>
    <row r="26" spans="1:1" x14ac:dyDescent="0.25">
      <c r="A26">
        <v>9.09</v>
      </c>
    </row>
    <row r="27" spans="1:1" x14ac:dyDescent="0.25">
      <c r="A27">
        <v>9.31</v>
      </c>
    </row>
    <row r="28" spans="1:1" x14ac:dyDescent="0.25">
      <c r="A28">
        <v>9.5299999999999994</v>
      </c>
    </row>
    <row r="29" spans="1:1" x14ac:dyDescent="0.25">
      <c r="A29">
        <v>9.76</v>
      </c>
    </row>
    <row r="30" spans="1:1" x14ac:dyDescent="0.25">
      <c r="A30">
        <v>10</v>
      </c>
    </row>
    <row r="31" spans="1:1" x14ac:dyDescent="0.25">
      <c r="A31">
        <v>10.199999999999999</v>
      </c>
    </row>
    <row r="32" spans="1:1" x14ac:dyDescent="0.25">
      <c r="A32">
        <v>10.5</v>
      </c>
    </row>
    <row r="33" spans="1:1" x14ac:dyDescent="0.25">
      <c r="A33">
        <v>10.7</v>
      </c>
    </row>
    <row r="34" spans="1:1" x14ac:dyDescent="0.25">
      <c r="A34">
        <v>11</v>
      </c>
    </row>
    <row r="35" spans="1:1" x14ac:dyDescent="0.25">
      <c r="A35">
        <v>11.3</v>
      </c>
    </row>
    <row r="36" spans="1:1" x14ac:dyDescent="0.25">
      <c r="A36">
        <v>11.5</v>
      </c>
    </row>
    <row r="37" spans="1:1" x14ac:dyDescent="0.25">
      <c r="A37">
        <v>11.8</v>
      </c>
    </row>
    <row r="38" spans="1:1" x14ac:dyDescent="0.25">
      <c r="A38">
        <v>12.1</v>
      </c>
    </row>
    <row r="39" spans="1:1" x14ac:dyDescent="0.25">
      <c r="A39">
        <v>12.4</v>
      </c>
    </row>
    <row r="40" spans="1:1" x14ac:dyDescent="0.25">
      <c r="A40">
        <v>12.7</v>
      </c>
    </row>
    <row r="41" spans="1:1" x14ac:dyDescent="0.25">
      <c r="A41">
        <v>13</v>
      </c>
    </row>
    <row r="42" spans="1:1" x14ac:dyDescent="0.25">
      <c r="A42">
        <v>13.3</v>
      </c>
    </row>
    <row r="43" spans="1:1" x14ac:dyDescent="0.25">
      <c r="A43">
        <v>13.7</v>
      </c>
    </row>
    <row r="44" spans="1:1" x14ac:dyDescent="0.25">
      <c r="A44">
        <v>14</v>
      </c>
    </row>
    <row r="45" spans="1:1" x14ac:dyDescent="0.25">
      <c r="A45">
        <v>14.3</v>
      </c>
    </row>
    <row r="46" spans="1:1" x14ac:dyDescent="0.25">
      <c r="A46">
        <v>14.7</v>
      </c>
    </row>
    <row r="47" spans="1:1" x14ac:dyDescent="0.25">
      <c r="A47">
        <v>15</v>
      </c>
    </row>
    <row r="48" spans="1:1" x14ac:dyDescent="0.25">
      <c r="A48">
        <v>15.4</v>
      </c>
    </row>
    <row r="49" spans="1:1" x14ac:dyDescent="0.25">
      <c r="A49">
        <v>15.8</v>
      </c>
    </row>
    <row r="50" spans="1:1" x14ac:dyDescent="0.25">
      <c r="A50">
        <v>16.2</v>
      </c>
    </row>
    <row r="51" spans="1:1" x14ac:dyDescent="0.25">
      <c r="A51">
        <v>16.5</v>
      </c>
    </row>
    <row r="52" spans="1:1" x14ac:dyDescent="0.25">
      <c r="A52">
        <v>16.899999999999999</v>
      </c>
    </row>
    <row r="53" spans="1:1" x14ac:dyDescent="0.25">
      <c r="A53">
        <v>17.399999999999999</v>
      </c>
    </row>
    <row r="54" spans="1:1" x14ac:dyDescent="0.25">
      <c r="A54">
        <v>17.8</v>
      </c>
    </row>
    <row r="55" spans="1:1" x14ac:dyDescent="0.25">
      <c r="A55">
        <v>18.2</v>
      </c>
    </row>
    <row r="56" spans="1:1" x14ac:dyDescent="0.25">
      <c r="A56">
        <v>18.7</v>
      </c>
    </row>
    <row r="57" spans="1:1" x14ac:dyDescent="0.25">
      <c r="A57">
        <v>19.100000000000001</v>
      </c>
    </row>
    <row r="58" spans="1:1" x14ac:dyDescent="0.25">
      <c r="A58">
        <v>19.600000000000001</v>
      </c>
    </row>
    <row r="59" spans="1:1" x14ac:dyDescent="0.25">
      <c r="A59">
        <v>20</v>
      </c>
    </row>
    <row r="60" spans="1:1" x14ac:dyDescent="0.25">
      <c r="A60">
        <v>20.5</v>
      </c>
    </row>
    <row r="61" spans="1:1" x14ac:dyDescent="0.25">
      <c r="A61">
        <v>21</v>
      </c>
    </row>
    <row r="62" spans="1:1" x14ac:dyDescent="0.25">
      <c r="A62">
        <v>21.5</v>
      </c>
    </row>
    <row r="63" spans="1:1" x14ac:dyDescent="0.25">
      <c r="A63">
        <v>22.1</v>
      </c>
    </row>
    <row r="64" spans="1:1" x14ac:dyDescent="0.25">
      <c r="A64">
        <v>22.6</v>
      </c>
    </row>
    <row r="65" spans="1:1" x14ac:dyDescent="0.25">
      <c r="A65">
        <v>23.2</v>
      </c>
    </row>
    <row r="66" spans="1:1" x14ac:dyDescent="0.25">
      <c r="A66">
        <v>23.7</v>
      </c>
    </row>
    <row r="67" spans="1:1" x14ac:dyDescent="0.25">
      <c r="A67">
        <v>24.3</v>
      </c>
    </row>
    <row r="68" spans="1:1" x14ac:dyDescent="0.25">
      <c r="A68">
        <v>24.9</v>
      </c>
    </row>
    <row r="69" spans="1:1" x14ac:dyDescent="0.25">
      <c r="A69">
        <v>25.5</v>
      </c>
    </row>
    <row r="70" spans="1:1" x14ac:dyDescent="0.25">
      <c r="A70">
        <v>26.1</v>
      </c>
    </row>
    <row r="71" spans="1:1" x14ac:dyDescent="0.25">
      <c r="A71">
        <v>26.7</v>
      </c>
    </row>
    <row r="72" spans="1:1" x14ac:dyDescent="0.25">
      <c r="A72">
        <v>27.4</v>
      </c>
    </row>
    <row r="73" spans="1:1" x14ac:dyDescent="0.25">
      <c r="A73">
        <v>28</v>
      </c>
    </row>
    <row r="74" spans="1:1" x14ac:dyDescent="0.25">
      <c r="A74">
        <v>28.7</v>
      </c>
    </row>
    <row r="75" spans="1:1" x14ac:dyDescent="0.25">
      <c r="A75">
        <v>29.4</v>
      </c>
    </row>
    <row r="76" spans="1:1" x14ac:dyDescent="0.25">
      <c r="A76">
        <v>30.1</v>
      </c>
    </row>
    <row r="77" spans="1:1" x14ac:dyDescent="0.25">
      <c r="A77">
        <v>30.9</v>
      </c>
    </row>
    <row r="78" spans="1:1" x14ac:dyDescent="0.25">
      <c r="A78">
        <v>31.6</v>
      </c>
    </row>
    <row r="79" spans="1:1" x14ac:dyDescent="0.25">
      <c r="A79">
        <v>32.4</v>
      </c>
    </row>
    <row r="80" spans="1:1" x14ac:dyDescent="0.25">
      <c r="A80">
        <v>33.200000000000003</v>
      </c>
    </row>
    <row r="81" spans="1:1" x14ac:dyDescent="0.25">
      <c r="A81">
        <v>34</v>
      </c>
    </row>
    <row r="82" spans="1:1" x14ac:dyDescent="0.25">
      <c r="A82">
        <v>34.799999999999997</v>
      </c>
    </row>
    <row r="83" spans="1:1" x14ac:dyDescent="0.25">
      <c r="A83">
        <v>35.700000000000003</v>
      </c>
    </row>
    <row r="84" spans="1:1" x14ac:dyDescent="0.25">
      <c r="A84">
        <v>36.5</v>
      </c>
    </row>
    <row r="85" spans="1:1" x14ac:dyDescent="0.25">
      <c r="A85">
        <v>37.4</v>
      </c>
    </row>
    <row r="86" spans="1:1" x14ac:dyDescent="0.25">
      <c r="A86">
        <v>38.299999999999997</v>
      </c>
    </row>
    <row r="87" spans="1:1" x14ac:dyDescent="0.25">
      <c r="A87">
        <v>39.200000000000003</v>
      </c>
    </row>
    <row r="88" spans="1:1" x14ac:dyDescent="0.25">
      <c r="A88">
        <v>40.200000000000003</v>
      </c>
    </row>
    <row r="89" spans="1:1" x14ac:dyDescent="0.25">
      <c r="A89">
        <v>41.2</v>
      </c>
    </row>
    <row r="90" spans="1:1" x14ac:dyDescent="0.25">
      <c r="A90">
        <v>42.2</v>
      </c>
    </row>
    <row r="91" spans="1:1" x14ac:dyDescent="0.25">
      <c r="A91">
        <v>43.2</v>
      </c>
    </row>
    <row r="92" spans="1:1" x14ac:dyDescent="0.25">
      <c r="A92">
        <v>44.2</v>
      </c>
    </row>
    <row r="93" spans="1:1" x14ac:dyDescent="0.25">
      <c r="A93">
        <v>45.3</v>
      </c>
    </row>
    <row r="94" spans="1:1" x14ac:dyDescent="0.25">
      <c r="A94">
        <v>46.4</v>
      </c>
    </row>
    <row r="95" spans="1:1" x14ac:dyDescent="0.25">
      <c r="A95">
        <v>47.5</v>
      </c>
    </row>
    <row r="96" spans="1:1" x14ac:dyDescent="0.25">
      <c r="A96">
        <v>48.7</v>
      </c>
    </row>
    <row r="97" spans="1:1" x14ac:dyDescent="0.25">
      <c r="A97">
        <v>49.9</v>
      </c>
    </row>
    <row r="98" spans="1:1" x14ac:dyDescent="0.25">
      <c r="A98">
        <v>51.1</v>
      </c>
    </row>
    <row r="99" spans="1:1" x14ac:dyDescent="0.25">
      <c r="A99">
        <v>52.3</v>
      </c>
    </row>
    <row r="100" spans="1:1" x14ac:dyDescent="0.25">
      <c r="A100">
        <v>53.6</v>
      </c>
    </row>
    <row r="101" spans="1:1" x14ac:dyDescent="0.25">
      <c r="A101">
        <v>54.9</v>
      </c>
    </row>
    <row r="102" spans="1:1" x14ac:dyDescent="0.25">
      <c r="A102">
        <v>56.2</v>
      </c>
    </row>
    <row r="103" spans="1:1" x14ac:dyDescent="0.25">
      <c r="A103">
        <v>57.6</v>
      </c>
    </row>
    <row r="104" spans="1:1" x14ac:dyDescent="0.25">
      <c r="A104">
        <v>59</v>
      </c>
    </row>
    <row r="105" spans="1:1" x14ac:dyDescent="0.25">
      <c r="A105">
        <v>60.4</v>
      </c>
    </row>
    <row r="106" spans="1:1" x14ac:dyDescent="0.25">
      <c r="A106">
        <v>61.9</v>
      </c>
    </row>
    <row r="107" spans="1:1" x14ac:dyDescent="0.25">
      <c r="A107">
        <v>63.4</v>
      </c>
    </row>
    <row r="108" spans="1:1" x14ac:dyDescent="0.25">
      <c r="A108">
        <v>64.900000000000006</v>
      </c>
    </row>
    <row r="109" spans="1:1" x14ac:dyDescent="0.25">
      <c r="A109">
        <v>66.5</v>
      </c>
    </row>
    <row r="110" spans="1:1" x14ac:dyDescent="0.25">
      <c r="A110">
        <v>68.099999999999994</v>
      </c>
    </row>
    <row r="111" spans="1:1" x14ac:dyDescent="0.25">
      <c r="A111">
        <v>69.8</v>
      </c>
    </row>
    <row r="112" spans="1:1" x14ac:dyDescent="0.25">
      <c r="A112">
        <v>71.5</v>
      </c>
    </row>
    <row r="113" spans="1:1" x14ac:dyDescent="0.25">
      <c r="A113">
        <v>73.2</v>
      </c>
    </row>
    <row r="114" spans="1:1" x14ac:dyDescent="0.25">
      <c r="A114">
        <v>75</v>
      </c>
    </row>
    <row r="115" spans="1:1" x14ac:dyDescent="0.25">
      <c r="A115">
        <v>76.8</v>
      </c>
    </row>
    <row r="116" spans="1:1" x14ac:dyDescent="0.25">
      <c r="A116">
        <v>78.7</v>
      </c>
    </row>
    <row r="117" spans="1:1" x14ac:dyDescent="0.25">
      <c r="A117">
        <v>80.599999999999994</v>
      </c>
    </row>
    <row r="118" spans="1:1" x14ac:dyDescent="0.25">
      <c r="A118">
        <v>82.5</v>
      </c>
    </row>
    <row r="119" spans="1:1" x14ac:dyDescent="0.25">
      <c r="A119">
        <v>84.5</v>
      </c>
    </row>
    <row r="120" spans="1:1" x14ac:dyDescent="0.25">
      <c r="A120">
        <v>86.6</v>
      </c>
    </row>
    <row r="121" spans="1:1" x14ac:dyDescent="0.25">
      <c r="A121">
        <v>88.7</v>
      </c>
    </row>
    <row r="122" spans="1:1" x14ac:dyDescent="0.25">
      <c r="A122">
        <v>90.9</v>
      </c>
    </row>
    <row r="123" spans="1:1" x14ac:dyDescent="0.25">
      <c r="A123">
        <v>93.1</v>
      </c>
    </row>
    <row r="124" spans="1:1" x14ac:dyDescent="0.25">
      <c r="A124">
        <v>95.3</v>
      </c>
    </row>
    <row r="125" spans="1:1" x14ac:dyDescent="0.25">
      <c r="A125">
        <v>97.6</v>
      </c>
    </row>
    <row r="126" spans="1:1" x14ac:dyDescent="0.25">
      <c r="A126">
        <v>100</v>
      </c>
    </row>
    <row r="127" spans="1:1" x14ac:dyDescent="0.25">
      <c r="A127">
        <v>102</v>
      </c>
    </row>
    <row r="128" spans="1:1" x14ac:dyDescent="0.25">
      <c r="A128">
        <v>105</v>
      </c>
    </row>
    <row r="129" spans="1:1" x14ac:dyDescent="0.25">
      <c r="A129">
        <v>107</v>
      </c>
    </row>
    <row r="130" spans="1:1" x14ac:dyDescent="0.25">
      <c r="A130">
        <v>110</v>
      </c>
    </row>
    <row r="131" spans="1:1" x14ac:dyDescent="0.25">
      <c r="A131">
        <v>113</v>
      </c>
    </row>
    <row r="132" spans="1:1" x14ac:dyDescent="0.25">
      <c r="A132">
        <v>115</v>
      </c>
    </row>
    <row r="133" spans="1:1" x14ac:dyDescent="0.25">
      <c r="A133">
        <v>118</v>
      </c>
    </row>
    <row r="134" spans="1:1" x14ac:dyDescent="0.25">
      <c r="A134">
        <v>121</v>
      </c>
    </row>
    <row r="135" spans="1:1" x14ac:dyDescent="0.25">
      <c r="A135">
        <v>124</v>
      </c>
    </row>
    <row r="136" spans="1:1" x14ac:dyDescent="0.25">
      <c r="A136">
        <v>127</v>
      </c>
    </row>
    <row r="137" spans="1:1" x14ac:dyDescent="0.25">
      <c r="A137">
        <v>130</v>
      </c>
    </row>
    <row r="138" spans="1:1" x14ac:dyDescent="0.25">
      <c r="A138">
        <v>133</v>
      </c>
    </row>
    <row r="139" spans="1:1" x14ac:dyDescent="0.25">
      <c r="A139">
        <v>137</v>
      </c>
    </row>
    <row r="140" spans="1:1" x14ac:dyDescent="0.25">
      <c r="A140">
        <v>140</v>
      </c>
    </row>
    <row r="141" spans="1:1" x14ac:dyDescent="0.25">
      <c r="A141">
        <v>143</v>
      </c>
    </row>
    <row r="142" spans="1:1" x14ac:dyDescent="0.25">
      <c r="A142">
        <v>147</v>
      </c>
    </row>
    <row r="143" spans="1:1" x14ac:dyDescent="0.25">
      <c r="A143">
        <v>150</v>
      </c>
    </row>
    <row r="144" spans="1:1" x14ac:dyDescent="0.25">
      <c r="A144">
        <v>154</v>
      </c>
    </row>
    <row r="145" spans="1:1" x14ac:dyDescent="0.25">
      <c r="A145">
        <v>158</v>
      </c>
    </row>
    <row r="146" spans="1:1" x14ac:dyDescent="0.25">
      <c r="A146">
        <v>162</v>
      </c>
    </row>
    <row r="147" spans="1:1" x14ac:dyDescent="0.25">
      <c r="A147">
        <v>165</v>
      </c>
    </row>
    <row r="148" spans="1:1" x14ac:dyDescent="0.25">
      <c r="A148">
        <v>169</v>
      </c>
    </row>
    <row r="149" spans="1:1" x14ac:dyDescent="0.25">
      <c r="A149">
        <v>174</v>
      </c>
    </row>
    <row r="150" spans="1:1" x14ac:dyDescent="0.25">
      <c r="A150">
        <v>178</v>
      </c>
    </row>
    <row r="151" spans="1:1" x14ac:dyDescent="0.25">
      <c r="A151">
        <v>182</v>
      </c>
    </row>
    <row r="152" spans="1:1" x14ac:dyDescent="0.25">
      <c r="A152">
        <v>187</v>
      </c>
    </row>
    <row r="153" spans="1:1" x14ac:dyDescent="0.25">
      <c r="A153">
        <v>191</v>
      </c>
    </row>
    <row r="154" spans="1:1" x14ac:dyDescent="0.25">
      <c r="A154">
        <v>196</v>
      </c>
    </row>
    <row r="155" spans="1:1" x14ac:dyDescent="0.25">
      <c r="A155">
        <v>200</v>
      </c>
    </row>
    <row r="156" spans="1:1" x14ac:dyDescent="0.25">
      <c r="A156">
        <v>205</v>
      </c>
    </row>
    <row r="157" spans="1:1" x14ac:dyDescent="0.25">
      <c r="A157">
        <v>210</v>
      </c>
    </row>
    <row r="158" spans="1:1" x14ac:dyDescent="0.25">
      <c r="A158">
        <v>215</v>
      </c>
    </row>
    <row r="159" spans="1:1" x14ac:dyDescent="0.25">
      <c r="A159">
        <v>221</v>
      </c>
    </row>
    <row r="160" spans="1:1" x14ac:dyDescent="0.25">
      <c r="A160">
        <v>226</v>
      </c>
    </row>
    <row r="161" spans="1:1" x14ac:dyDescent="0.25">
      <c r="A161">
        <v>232</v>
      </c>
    </row>
    <row r="162" spans="1:1" x14ac:dyDescent="0.25">
      <c r="A162">
        <v>237</v>
      </c>
    </row>
    <row r="163" spans="1:1" x14ac:dyDescent="0.25">
      <c r="A163">
        <v>243</v>
      </c>
    </row>
    <row r="164" spans="1:1" x14ac:dyDescent="0.25">
      <c r="A164">
        <v>249</v>
      </c>
    </row>
    <row r="165" spans="1:1" x14ac:dyDescent="0.25">
      <c r="A165">
        <v>255</v>
      </c>
    </row>
    <row r="166" spans="1:1" x14ac:dyDescent="0.25">
      <c r="A166">
        <v>261</v>
      </c>
    </row>
    <row r="167" spans="1:1" x14ac:dyDescent="0.25">
      <c r="A167">
        <v>267</v>
      </c>
    </row>
    <row r="168" spans="1:1" x14ac:dyDescent="0.25">
      <c r="A168">
        <v>274</v>
      </c>
    </row>
    <row r="169" spans="1:1" x14ac:dyDescent="0.25">
      <c r="A169">
        <v>280</v>
      </c>
    </row>
    <row r="170" spans="1:1" x14ac:dyDescent="0.25">
      <c r="A170">
        <v>287</v>
      </c>
    </row>
    <row r="171" spans="1:1" x14ac:dyDescent="0.25">
      <c r="A171">
        <v>294</v>
      </c>
    </row>
    <row r="172" spans="1:1" x14ac:dyDescent="0.25">
      <c r="A172">
        <v>301</v>
      </c>
    </row>
    <row r="173" spans="1:1" x14ac:dyDescent="0.25">
      <c r="A173">
        <v>309</v>
      </c>
    </row>
    <row r="174" spans="1:1" x14ac:dyDescent="0.25">
      <c r="A174">
        <v>316</v>
      </c>
    </row>
    <row r="175" spans="1:1" x14ac:dyDescent="0.25">
      <c r="A175">
        <v>324</v>
      </c>
    </row>
    <row r="176" spans="1:1" x14ac:dyDescent="0.25">
      <c r="A176">
        <v>332</v>
      </c>
    </row>
    <row r="177" spans="1:1" x14ac:dyDescent="0.25">
      <c r="A177">
        <v>340</v>
      </c>
    </row>
    <row r="178" spans="1:1" x14ac:dyDescent="0.25">
      <c r="A178">
        <v>348</v>
      </c>
    </row>
    <row r="179" spans="1:1" x14ac:dyDescent="0.25">
      <c r="A179">
        <v>357</v>
      </c>
    </row>
    <row r="180" spans="1:1" x14ac:dyDescent="0.25">
      <c r="A180">
        <v>365</v>
      </c>
    </row>
    <row r="181" spans="1:1" x14ac:dyDescent="0.25">
      <c r="A181">
        <v>374</v>
      </c>
    </row>
    <row r="182" spans="1:1" x14ac:dyDescent="0.25">
      <c r="A182">
        <v>383</v>
      </c>
    </row>
    <row r="183" spans="1:1" x14ac:dyDescent="0.25">
      <c r="A183">
        <v>392</v>
      </c>
    </row>
    <row r="184" spans="1:1" x14ac:dyDescent="0.25">
      <c r="A184">
        <v>402</v>
      </c>
    </row>
    <row r="185" spans="1:1" x14ac:dyDescent="0.25">
      <c r="A185">
        <v>412</v>
      </c>
    </row>
    <row r="186" spans="1:1" x14ac:dyDescent="0.25">
      <c r="A186">
        <v>422</v>
      </c>
    </row>
    <row r="187" spans="1:1" x14ac:dyDescent="0.25">
      <c r="A187">
        <v>432</v>
      </c>
    </row>
    <row r="188" spans="1:1" x14ac:dyDescent="0.25">
      <c r="A188">
        <v>442</v>
      </c>
    </row>
    <row r="189" spans="1:1" x14ac:dyDescent="0.25">
      <c r="A189">
        <v>453</v>
      </c>
    </row>
    <row r="190" spans="1:1" x14ac:dyDescent="0.25">
      <c r="A190">
        <v>464</v>
      </c>
    </row>
    <row r="191" spans="1:1" x14ac:dyDescent="0.25">
      <c r="A191">
        <v>475</v>
      </c>
    </row>
    <row r="192" spans="1:1" x14ac:dyDescent="0.25">
      <c r="A192">
        <v>487</v>
      </c>
    </row>
    <row r="193" spans="1:1" x14ac:dyDescent="0.25">
      <c r="A193">
        <v>499</v>
      </c>
    </row>
    <row r="194" spans="1:1" x14ac:dyDescent="0.25">
      <c r="A194">
        <v>511</v>
      </c>
    </row>
    <row r="195" spans="1:1" x14ac:dyDescent="0.25">
      <c r="A195">
        <v>523</v>
      </c>
    </row>
    <row r="196" spans="1:1" x14ac:dyDescent="0.25">
      <c r="A196">
        <v>536</v>
      </c>
    </row>
    <row r="197" spans="1:1" x14ac:dyDescent="0.25">
      <c r="A197">
        <v>549</v>
      </c>
    </row>
    <row r="198" spans="1:1" x14ac:dyDescent="0.25">
      <c r="A198">
        <v>562</v>
      </c>
    </row>
    <row r="199" spans="1:1" x14ac:dyDescent="0.25">
      <c r="A199">
        <v>576</v>
      </c>
    </row>
    <row r="200" spans="1:1" x14ac:dyDescent="0.25">
      <c r="A200">
        <v>590</v>
      </c>
    </row>
    <row r="201" spans="1:1" x14ac:dyDescent="0.25">
      <c r="A201">
        <v>604</v>
      </c>
    </row>
    <row r="202" spans="1:1" x14ac:dyDescent="0.25">
      <c r="A202">
        <v>619</v>
      </c>
    </row>
    <row r="203" spans="1:1" x14ac:dyDescent="0.25">
      <c r="A203">
        <v>634</v>
      </c>
    </row>
    <row r="204" spans="1:1" x14ac:dyDescent="0.25">
      <c r="A204">
        <v>649</v>
      </c>
    </row>
    <row r="205" spans="1:1" x14ac:dyDescent="0.25">
      <c r="A205">
        <v>665</v>
      </c>
    </row>
    <row r="206" spans="1:1" x14ac:dyDescent="0.25">
      <c r="A206">
        <v>681</v>
      </c>
    </row>
    <row r="207" spans="1:1" x14ac:dyDescent="0.25">
      <c r="A207">
        <v>698</v>
      </c>
    </row>
    <row r="208" spans="1:1" x14ac:dyDescent="0.25">
      <c r="A208">
        <v>715</v>
      </c>
    </row>
    <row r="209" spans="1:1" x14ac:dyDescent="0.25">
      <c r="A209">
        <v>732</v>
      </c>
    </row>
    <row r="210" spans="1:1" x14ac:dyDescent="0.25">
      <c r="A210">
        <v>750</v>
      </c>
    </row>
    <row r="211" spans="1:1" x14ac:dyDescent="0.25">
      <c r="A211">
        <v>768</v>
      </c>
    </row>
    <row r="212" spans="1:1" x14ac:dyDescent="0.25">
      <c r="A212">
        <v>787</v>
      </c>
    </row>
    <row r="213" spans="1:1" x14ac:dyDescent="0.25">
      <c r="A213">
        <v>806</v>
      </c>
    </row>
    <row r="214" spans="1:1" x14ac:dyDescent="0.25">
      <c r="A214">
        <v>825</v>
      </c>
    </row>
    <row r="215" spans="1:1" x14ac:dyDescent="0.25">
      <c r="A215">
        <v>845</v>
      </c>
    </row>
    <row r="216" spans="1:1" x14ac:dyDescent="0.25">
      <c r="A216">
        <v>866</v>
      </c>
    </row>
    <row r="217" spans="1:1" x14ac:dyDescent="0.25">
      <c r="A217">
        <v>887</v>
      </c>
    </row>
    <row r="218" spans="1:1" x14ac:dyDescent="0.25">
      <c r="A218">
        <v>909</v>
      </c>
    </row>
    <row r="219" spans="1:1" x14ac:dyDescent="0.25">
      <c r="A219">
        <v>931</v>
      </c>
    </row>
    <row r="220" spans="1:1" x14ac:dyDescent="0.25">
      <c r="A220">
        <v>953</v>
      </c>
    </row>
    <row r="221" spans="1:1" x14ac:dyDescent="0.25">
      <c r="A221">
        <v>976</v>
      </c>
    </row>
    <row r="222" spans="1:1" x14ac:dyDescent="0.25">
      <c r="A222">
        <v>1000</v>
      </c>
    </row>
    <row r="223" spans="1:1" x14ac:dyDescent="0.25">
      <c r="A223">
        <v>1020</v>
      </c>
    </row>
    <row r="224" spans="1:1" x14ac:dyDescent="0.25">
      <c r="A224">
        <v>1050</v>
      </c>
    </row>
    <row r="225" spans="1:1" x14ac:dyDescent="0.25">
      <c r="A225">
        <v>1070</v>
      </c>
    </row>
    <row r="226" spans="1:1" x14ac:dyDescent="0.25">
      <c r="A226">
        <v>1100</v>
      </c>
    </row>
    <row r="227" spans="1:1" x14ac:dyDescent="0.25">
      <c r="A227">
        <v>1130</v>
      </c>
    </row>
    <row r="228" spans="1:1" x14ac:dyDescent="0.25">
      <c r="A228">
        <v>1150</v>
      </c>
    </row>
    <row r="229" spans="1:1" x14ac:dyDescent="0.25">
      <c r="A229">
        <v>1180</v>
      </c>
    </row>
    <row r="230" spans="1:1" x14ac:dyDescent="0.25">
      <c r="A230">
        <v>1210</v>
      </c>
    </row>
    <row r="231" spans="1:1" x14ac:dyDescent="0.25">
      <c r="A231">
        <v>1240</v>
      </c>
    </row>
    <row r="232" spans="1:1" x14ac:dyDescent="0.25">
      <c r="A232">
        <v>1270</v>
      </c>
    </row>
    <row r="233" spans="1:1" x14ac:dyDescent="0.25">
      <c r="A233">
        <v>1300</v>
      </c>
    </row>
    <row r="234" spans="1:1" x14ac:dyDescent="0.25">
      <c r="A234">
        <v>1330</v>
      </c>
    </row>
    <row r="235" spans="1:1" x14ac:dyDescent="0.25">
      <c r="A235">
        <v>1370</v>
      </c>
    </row>
    <row r="236" spans="1:1" x14ac:dyDescent="0.25">
      <c r="A236">
        <v>1400</v>
      </c>
    </row>
    <row r="237" spans="1:1" x14ac:dyDescent="0.25">
      <c r="A237">
        <v>1430</v>
      </c>
    </row>
    <row r="238" spans="1:1" x14ac:dyDescent="0.25">
      <c r="A238">
        <v>1470</v>
      </c>
    </row>
    <row r="239" spans="1:1" x14ac:dyDescent="0.25">
      <c r="A239">
        <v>1500</v>
      </c>
    </row>
    <row r="240" spans="1:1" x14ac:dyDescent="0.25">
      <c r="A240">
        <v>1540</v>
      </c>
    </row>
    <row r="241" spans="1:1" x14ac:dyDescent="0.25">
      <c r="A241">
        <v>1580</v>
      </c>
    </row>
    <row r="242" spans="1:1" x14ac:dyDescent="0.25">
      <c r="A242">
        <v>1620</v>
      </c>
    </row>
    <row r="243" spans="1:1" x14ac:dyDescent="0.25">
      <c r="A243">
        <v>1650</v>
      </c>
    </row>
    <row r="244" spans="1:1" x14ac:dyDescent="0.25">
      <c r="A244">
        <v>1690</v>
      </c>
    </row>
    <row r="245" spans="1:1" x14ac:dyDescent="0.25">
      <c r="A245">
        <v>1740</v>
      </c>
    </row>
    <row r="246" spans="1:1" x14ac:dyDescent="0.25">
      <c r="A246">
        <v>1780</v>
      </c>
    </row>
    <row r="247" spans="1:1" x14ac:dyDescent="0.25">
      <c r="A247">
        <v>1820</v>
      </c>
    </row>
    <row r="248" spans="1:1" x14ac:dyDescent="0.25">
      <c r="A248">
        <v>1870</v>
      </c>
    </row>
    <row r="249" spans="1:1" x14ac:dyDescent="0.25">
      <c r="A249">
        <v>1910</v>
      </c>
    </row>
    <row r="250" spans="1:1" x14ac:dyDescent="0.25">
      <c r="A250">
        <v>1960</v>
      </c>
    </row>
    <row r="251" spans="1:1" x14ac:dyDescent="0.25">
      <c r="A251">
        <v>2000</v>
      </c>
    </row>
    <row r="252" spans="1:1" x14ac:dyDescent="0.25">
      <c r="A252">
        <v>2050</v>
      </c>
    </row>
    <row r="253" spans="1:1" x14ac:dyDescent="0.25">
      <c r="A253">
        <v>2100</v>
      </c>
    </row>
    <row r="254" spans="1:1" x14ac:dyDescent="0.25">
      <c r="A254">
        <v>2150</v>
      </c>
    </row>
    <row r="255" spans="1:1" x14ac:dyDescent="0.25">
      <c r="A255">
        <v>2210</v>
      </c>
    </row>
    <row r="256" spans="1:1" x14ac:dyDescent="0.25">
      <c r="A256">
        <v>2260</v>
      </c>
    </row>
    <row r="257" spans="1:1" x14ac:dyDescent="0.25">
      <c r="A257">
        <v>2320</v>
      </c>
    </row>
    <row r="258" spans="1:1" x14ac:dyDescent="0.25">
      <c r="A258">
        <v>2370</v>
      </c>
    </row>
    <row r="259" spans="1:1" x14ac:dyDescent="0.25">
      <c r="A259">
        <v>2430</v>
      </c>
    </row>
    <row r="260" spans="1:1" x14ac:dyDescent="0.25">
      <c r="A260">
        <v>2490</v>
      </c>
    </row>
    <row r="261" spans="1:1" x14ac:dyDescent="0.25">
      <c r="A261">
        <v>2550</v>
      </c>
    </row>
    <row r="262" spans="1:1" x14ac:dyDescent="0.25">
      <c r="A262">
        <v>2610</v>
      </c>
    </row>
    <row r="263" spans="1:1" x14ac:dyDescent="0.25">
      <c r="A263">
        <v>2670</v>
      </c>
    </row>
    <row r="264" spans="1:1" x14ac:dyDescent="0.25">
      <c r="A264">
        <v>2740</v>
      </c>
    </row>
    <row r="265" spans="1:1" x14ac:dyDescent="0.25">
      <c r="A265">
        <v>2800</v>
      </c>
    </row>
    <row r="266" spans="1:1" x14ac:dyDescent="0.25">
      <c r="A266">
        <v>2870</v>
      </c>
    </row>
    <row r="267" spans="1:1" x14ac:dyDescent="0.25">
      <c r="A267">
        <v>2940</v>
      </c>
    </row>
    <row r="268" spans="1:1" x14ac:dyDescent="0.25">
      <c r="A268">
        <v>3010</v>
      </c>
    </row>
    <row r="269" spans="1:1" x14ac:dyDescent="0.25">
      <c r="A269">
        <v>3090</v>
      </c>
    </row>
    <row r="270" spans="1:1" x14ac:dyDescent="0.25">
      <c r="A270">
        <v>3160</v>
      </c>
    </row>
    <row r="271" spans="1:1" x14ac:dyDescent="0.25">
      <c r="A271">
        <v>3240</v>
      </c>
    </row>
    <row r="272" spans="1:1" x14ac:dyDescent="0.25">
      <c r="A272">
        <v>3320</v>
      </c>
    </row>
    <row r="273" spans="1:1" x14ac:dyDescent="0.25">
      <c r="A273">
        <v>3400</v>
      </c>
    </row>
    <row r="274" spans="1:1" x14ac:dyDescent="0.25">
      <c r="A274">
        <v>3480</v>
      </c>
    </row>
    <row r="275" spans="1:1" x14ac:dyDescent="0.25">
      <c r="A275">
        <v>3570</v>
      </c>
    </row>
    <row r="276" spans="1:1" x14ac:dyDescent="0.25">
      <c r="A276">
        <v>3650</v>
      </c>
    </row>
    <row r="277" spans="1:1" x14ac:dyDescent="0.25">
      <c r="A277">
        <v>3740</v>
      </c>
    </row>
    <row r="278" spans="1:1" x14ac:dyDescent="0.25">
      <c r="A278">
        <v>3830</v>
      </c>
    </row>
    <row r="279" spans="1:1" x14ac:dyDescent="0.25">
      <c r="A279">
        <v>3920</v>
      </c>
    </row>
    <row r="280" spans="1:1" x14ac:dyDescent="0.25">
      <c r="A280">
        <v>4020</v>
      </c>
    </row>
    <row r="281" spans="1:1" x14ac:dyDescent="0.25">
      <c r="A281">
        <v>4120</v>
      </c>
    </row>
    <row r="282" spans="1:1" x14ac:dyDescent="0.25">
      <c r="A282">
        <v>4220</v>
      </c>
    </row>
    <row r="283" spans="1:1" x14ac:dyDescent="0.25">
      <c r="A283">
        <v>4320</v>
      </c>
    </row>
    <row r="284" spans="1:1" x14ac:dyDescent="0.25">
      <c r="A284">
        <v>4420</v>
      </c>
    </row>
    <row r="285" spans="1:1" x14ac:dyDescent="0.25">
      <c r="A285">
        <v>4530</v>
      </c>
    </row>
    <row r="286" spans="1:1" x14ac:dyDescent="0.25">
      <c r="A286">
        <v>4640</v>
      </c>
    </row>
    <row r="287" spans="1:1" x14ac:dyDescent="0.25">
      <c r="A287">
        <v>4750</v>
      </c>
    </row>
    <row r="288" spans="1:1" x14ac:dyDescent="0.25">
      <c r="A288">
        <v>4870</v>
      </c>
    </row>
    <row r="289" spans="1:1" x14ac:dyDescent="0.25">
      <c r="A289">
        <v>4990</v>
      </c>
    </row>
    <row r="290" spans="1:1" x14ac:dyDescent="0.25">
      <c r="A290">
        <v>5110</v>
      </c>
    </row>
    <row r="291" spans="1:1" x14ac:dyDescent="0.25">
      <c r="A291">
        <v>5230</v>
      </c>
    </row>
    <row r="292" spans="1:1" x14ac:dyDescent="0.25">
      <c r="A292">
        <v>5360</v>
      </c>
    </row>
    <row r="293" spans="1:1" x14ac:dyDescent="0.25">
      <c r="A293">
        <v>5490</v>
      </c>
    </row>
    <row r="294" spans="1:1" x14ac:dyDescent="0.25">
      <c r="A294">
        <v>5620</v>
      </c>
    </row>
    <row r="295" spans="1:1" x14ac:dyDescent="0.25">
      <c r="A295">
        <v>5760</v>
      </c>
    </row>
    <row r="296" spans="1:1" x14ac:dyDescent="0.25">
      <c r="A296">
        <v>5900</v>
      </c>
    </row>
    <row r="297" spans="1:1" x14ac:dyDescent="0.25">
      <c r="A297">
        <v>6040</v>
      </c>
    </row>
    <row r="298" spans="1:1" x14ac:dyDescent="0.25">
      <c r="A298">
        <v>6190</v>
      </c>
    </row>
    <row r="299" spans="1:1" x14ac:dyDescent="0.25">
      <c r="A299">
        <v>6340</v>
      </c>
    </row>
    <row r="300" spans="1:1" x14ac:dyDescent="0.25">
      <c r="A300">
        <v>6490</v>
      </c>
    </row>
    <row r="301" spans="1:1" x14ac:dyDescent="0.25">
      <c r="A301">
        <v>6650</v>
      </c>
    </row>
    <row r="302" spans="1:1" x14ac:dyDescent="0.25">
      <c r="A302">
        <v>6810</v>
      </c>
    </row>
    <row r="303" spans="1:1" x14ac:dyDescent="0.25">
      <c r="A303">
        <v>6980</v>
      </c>
    </row>
    <row r="304" spans="1:1" x14ac:dyDescent="0.25">
      <c r="A304">
        <v>7150</v>
      </c>
    </row>
    <row r="305" spans="1:1" x14ac:dyDescent="0.25">
      <c r="A305">
        <v>7320</v>
      </c>
    </row>
    <row r="306" spans="1:1" x14ac:dyDescent="0.25">
      <c r="A306">
        <v>7500</v>
      </c>
    </row>
    <row r="307" spans="1:1" x14ac:dyDescent="0.25">
      <c r="A307">
        <v>7680</v>
      </c>
    </row>
    <row r="308" spans="1:1" x14ac:dyDescent="0.25">
      <c r="A308">
        <v>7870</v>
      </c>
    </row>
    <row r="309" spans="1:1" x14ac:dyDescent="0.25">
      <c r="A309">
        <v>8060</v>
      </c>
    </row>
    <row r="310" spans="1:1" x14ac:dyDescent="0.25">
      <c r="A310">
        <v>8250</v>
      </c>
    </row>
    <row r="311" spans="1:1" x14ac:dyDescent="0.25">
      <c r="A311">
        <v>8450</v>
      </c>
    </row>
    <row r="312" spans="1:1" x14ac:dyDescent="0.25">
      <c r="A312">
        <v>8660</v>
      </c>
    </row>
    <row r="313" spans="1:1" x14ac:dyDescent="0.25">
      <c r="A313">
        <v>8870</v>
      </c>
    </row>
    <row r="314" spans="1:1" x14ac:dyDescent="0.25">
      <c r="A314">
        <v>9090</v>
      </c>
    </row>
    <row r="315" spans="1:1" x14ac:dyDescent="0.25">
      <c r="A315">
        <v>9310</v>
      </c>
    </row>
    <row r="316" spans="1:1" x14ac:dyDescent="0.25">
      <c r="A316">
        <v>9530</v>
      </c>
    </row>
    <row r="317" spans="1:1" x14ac:dyDescent="0.25">
      <c r="A317">
        <v>9760</v>
      </c>
    </row>
    <row r="318" spans="1:1" x14ac:dyDescent="0.25">
      <c r="A318">
        <v>10000</v>
      </c>
    </row>
    <row r="319" spans="1:1" x14ac:dyDescent="0.25">
      <c r="A319">
        <v>10200</v>
      </c>
    </row>
    <row r="320" spans="1:1" x14ac:dyDescent="0.25">
      <c r="A320">
        <v>10500</v>
      </c>
    </row>
    <row r="321" spans="1:1" x14ac:dyDescent="0.25">
      <c r="A321">
        <v>10700</v>
      </c>
    </row>
    <row r="322" spans="1:1" x14ac:dyDescent="0.25">
      <c r="A322">
        <v>11000</v>
      </c>
    </row>
    <row r="323" spans="1:1" x14ac:dyDescent="0.25">
      <c r="A323">
        <v>11300</v>
      </c>
    </row>
    <row r="324" spans="1:1" x14ac:dyDescent="0.25">
      <c r="A324">
        <v>11500</v>
      </c>
    </row>
    <row r="325" spans="1:1" x14ac:dyDescent="0.25">
      <c r="A325">
        <v>11800</v>
      </c>
    </row>
    <row r="326" spans="1:1" x14ac:dyDescent="0.25">
      <c r="A326">
        <v>12100</v>
      </c>
    </row>
    <row r="327" spans="1:1" x14ac:dyDescent="0.25">
      <c r="A327">
        <v>12400</v>
      </c>
    </row>
    <row r="328" spans="1:1" x14ac:dyDescent="0.25">
      <c r="A328">
        <v>12700</v>
      </c>
    </row>
    <row r="329" spans="1:1" x14ac:dyDescent="0.25">
      <c r="A329">
        <v>13000</v>
      </c>
    </row>
    <row r="330" spans="1:1" x14ac:dyDescent="0.25">
      <c r="A330">
        <v>13300</v>
      </c>
    </row>
    <row r="331" spans="1:1" x14ac:dyDescent="0.25">
      <c r="A331">
        <v>13700</v>
      </c>
    </row>
    <row r="332" spans="1:1" x14ac:dyDescent="0.25">
      <c r="A332">
        <v>14000</v>
      </c>
    </row>
    <row r="333" spans="1:1" x14ac:dyDescent="0.25">
      <c r="A333">
        <v>14300</v>
      </c>
    </row>
    <row r="334" spans="1:1" x14ac:dyDescent="0.25">
      <c r="A334">
        <v>14700</v>
      </c>
    </row>
    <row r="335" spans="1:1" x14ac:dyDescent="0.25">
      <c r="A335">
        <v>15000</v>
      </c>
    </row>
    <row r="336" spans="1:1" x14ac:dyDescent="0.25">
      <c r="A336">
        <v>15400</v>
      </c>
    </row>
    <row r="337" spans="1:1" x14ac:dyDescent="0.25">
      <c r="A337">
        <v>15800</v>
      </c>
    </row>
    <row r="338" spans="1:1" x14ac:dyDescent="0.25">
      <c r="A338">
        <v>16200</v>
      </c>
    </row>
    <row r="339" spans="1:1" x14ac:dyDescent="0.25">
      <c r="A339">
        <v>16500</v>
      </c>
    </row>
    <row r="340" spans="1:1" x14ac:dyDescent="0.25">
      <c r="A340">
        <v>16900</v>
      </c>
    </row>
    <row r="341" spans="1:1" x14ac:dyDescent="0.25">
      <c r="A341">
        <v>17400</v>
      </c>
    </row>
    <row r="342" spans="1:1" x14ac:dyDescent="0.25">
      <c r="A342">
        <v>17800</v>
      </c>
    </row>
    <row r="343" spans="1:1" x14ac:dyDescent="0.25">
      <c r="A343">
        <v>18200</v>
      </c>
    </row>
    <row r="344" spans="1:1" x14ac:dyDescent="0.25">
      <c r="A344">
        <v>18700</v>
      </c>
    </row>
    <row r="345" spans="1:1" x14ac:dyDescent="0.25">
      <c r="A345">
        <v>19100</v>
      </c>
    </row>
    <row r="346" spans="1:1" x14ac:dyDescent="0.25">
      <c r="A346">
        <v>19600</v>
      </c>
    </row>
    <row r="347" spans="1:1" x14ac:dyDescent="0.25">
      <c r="A347">
        <v>20000</v>
      </c>
    </row>
    <row r="348" spans="1:1" x14ac:dyDescent="0.25">
      <c r="A348">
        <v>20500</v>
      </c>
    </row>
    <row r="349" spans="1:1" x14ac:dyDescent="0.25">
      <c r="A349">
        <v>21000</v>
      </c>
    </row>
    <row r="350" spans="1:1" x14ac:dyDescent="0.25">
      <c r="A350">
        <v>21500</v>
      </c>
    </row>
    <row r="351" spans="1:1" x14ac:dyDescent="0.25">
      <c r="A351">
        <v>22100</v>
      </c>
    </row>
    <row r="352" spans="1:1" x14ac:dyDescent="0.25">
      <c r="A352">
        <v>22600</v>
      </c>
    </row>
    <row r="353" spans="1:1" x14ac:dyDescent="0.25">
      <c r="A353">
        <v>23200</v>
      </c>
    </row>
    <row r="354" spans="1:1" x14ac:dyDescent="0.25">
      <c r="A354">
        <v>23700</v>
      </c>
    </row>
    <row r="355" spans="1:1" x14ac:dyDescent="0.25">
      <c r="A355">
        <v>24300</v>
      </c>
    </row>
    <row r="356" spans="1:1" x14ac:dyDescent="0.25">
      <c r="A356">
        <v>24900</v>
      </c>
    </row>
    <row r="357" spans="1:1" x14ac:dyDescent="0.25">
      <c r="A357">
        <v>25500</v>
      </c>
    </row>
    <row r="358" spans="1:1" x14ac:dyDescent="0.25">
      <c r="A358">
        <v>26100</v>
      </c>
    </row>
    <row r="359" spans="1:1" x14ac:dyDescent="0.25">
      <c r="A359">
        <v>26700</v>
      </c>
    </row>
    <row r="360" spans="1:1" x14ac:dyDescent="0.25">
      <c r="A360">
        <v>27400</v>
      </c>
    </row>
    <row r="361" spans="1:1" x14ac:dyDescent="0.25">
      <c r="A361">
        <v>28000</v>
      </c>
    </row>
    <row r="362" spans="1:1" x14ac:dyDescent="0.25">
      <c r="A362">
        <v>28700</v>
      </c>
    </row>
    <row r="363" spans="1:1" x14ac:dyDescent="0.25">
      <c r="A363">
        <v>29400</v>
      </c>
    </row>
    <row r="364" spans="1:1" x14ac:dyDescent="0.25">
      <c r="A364">
        <v>30100</v>
      </c>
    </row>
    <row r="365" spans="1:1" x14ac:dyDescent="0.25">
      <c r="A365">
        <v>30900</v>
      </c>
    </row>
    <row r="366" spans="1:1" x14ac:dyDescent="0.25">
      <c r="A366">
        <v>31600</v>
      </c>
    </row>
    <row r="367" spans="1:1" x14ac:dyDescent="0.25">
      <c r="A367">
        <v>32400</v>
      </c>
    </row>
    <row r="368" spans="1:1" x14ac:dyDescent="0.25">
      <c r="A368">
        <v>33200</v>
      </c>
    </row>
    <row r="369" spans="1:1" x14ac:dyDescent="0.25">
      <c r="A369">
        <v>34000</v>
      </c>
    </row>
    <row r="370" spans="1:1" x14ac:dyDescent="0.25">
      <c r="A370">
        <v>34800</v>
      </c>
    </row>
    <row r="371" spans="1:1" x14ac:dyDescent="0.25">
      <c r="A371">
        <v>35700</v>
      </c>
    </row>
    <row r="372" spans="1:1" x14ac:dyDescent="0.25">
      <c r="A372">
        <v>36500</v>
      </c>
    </row>
    <row r="373" spans="1:1" x14ac:dyDescent="0.25">
      <c r="A373">
        <v>37400</v>
      </c>
    </row>
    <row r="374" spans="1:1" x14ac:dyDescent="0.25">
      <c r="A374">
        <v>38300</v>
      </c>
    </row>
    <row r="375" spans="1:1" x14ac:dyDescent="0.25">
      <c r="A375">
        <v>39200</v>
      </c>
    </row>
    <row r="376" spans="1:1" x14ac:dyDescent="0.25">
      <c r="A376">
        <v>40200</v>
      </c>
    </row>
    <row r="377" spans="1:1" x14ac:dyDescent="0.25">
      <c r="A377">
        <v>41200</v>
      </c>
    </row>
    <row r="378" spans="1:1" x14ac:dyDescent="0.25">
      <c r="A378">
        <v>42200</v>
      </c>
    </row>
    <row r="379" spans="1:1" x14ac:dyDescent="0.25">
      <c r="A379">
        <v>43200</v>
      </c>
    </row>
    <row r="380" spans="1:1" x14ac:dyDescent="0.25">
      <c r="A380">
        <v>44200</v>
      </c>
    </row>
    <row r="381" spans="1:1" x14ac:dyDescent="0.25">
      <c r="A381">
        <v>45300</v>
      </c>
    </row>
    <row r="382" spans="1:1" x14ac:dyDescent="0.25">
      <c r="A382">
        <v>46400</v>
      </c>
    </row>
    <row r="383" spans="1:1" x14ac:dyDescent="0.25">
      <c r="A383">
        <v>47500</v>
      </c>
    </row>
    <row r="384" spans="1:1" x14ac:dyDescent="0.25">
      <c r="A384">
        <v>48700</v>
      </c>
    </row>
    <row r="385" spans="1:1" x14ac:dyDescent="0.25">
      <c r="A385">
        <v>49900</v>
      </c>
    </row>
    <row r="386" spans="1:1" x14ac:dyDescent="0.25">
      <c r="A386">
        <v>51100</v>
      </c>
    </row>
    <row r="387" spans="1:1" x14ac:dyDescent="0.25">
      <c r="A387">
        <v>52300</v>
      </c>
    </row>
    <row r="388" spans="1:1" x14ac:dyDescent="0.25">
      <c r="A388">
        <v>53600</v>
      </c>
    </row>
    <row r="389" spans="1:1" x14ac:dyDescent="0.25">
      <c r="A389">
        <v>54900</v>
      </c>
    </row>
    <row r="390" spans="1:1" x14ac:dyDescent="0.25">
      <c r="A390">
        <v>56200</v>
      </c>
    </row>
    <row r="391" spans="1:1" x14ac:dyDescent="0.25">
      <c r="A391">
        <v>57600</v>
      </c>
    </row>
    <row r="392" spans="1:1" x14ac:dyDescent="0.25">
      <c r="A392">
        <v>59000</v>
      </c>
    </row>
    <row r="393" spans="1:1" x14ac:dyDescent="0.25">
      <c r="A393">
        <v>60400</v>
      </c>
    </row>
    <row r="394" spans="1:1" x14ac:dyDescent="0.25">
      <c r="A394">
        <v>61900</v>
      </c>
    </row>
    <row r="395" spans="1:1" x14ac:dyDescent="0.25">
      <c r="A395">
        <v>63400</v>
      </c>
    </row>
    <row r="396" spans="1:1" x14ac:dyDescent="0.25">
      <c r="A396">
        <v>64900</v>
      </c>
    </row>
    <row r="397" spans="1:1" x14ac:dyDescent="0.25">
      <c r="A397">
        <v>66500</v>
      </c>
    </row>
    <row r="398" spans="1:1" x14ac:dyDescent="0.25">
      <c r="A398">
        <v>68100</v>
      </c>
    </row>
    <row r="399" spans="1:1" x14ac:dyDescent="0.25">
      <c r="A399">
        <v>69800</v>
      </c>
    </row>
    <row r="400" spans="1:1" x14ac:dyDescent="0.25">
      <c r="A400">
        <v>71500</v>
      </c>
    </row>
    <row r="401" spans="1:1" x14ac:dyDescent="0.25">
      <c r="A401">
        <v>73200</v>
      </c>
    </row>
    <row r="402" spans="1:1" x14ac:dyDescent="0.25">
      <c r="A402">
        <v>75000</v>
      </c>
    </row>
    <row r="403" spans="1:1" x14ac:dyDescent="0.25">
      <c r="A403">
        <v>76800</v>
      </c>
    </row>
    <row r="404" spans="1:1" x14ac:dyDescent="0.25">
      <c r="A404">
        <v>78700</v>
      </c>
    </row>
    <row r="405" spans="1:1" x14ac:dyDescent="0.25">
      <c r="A405">
        <v>80600</v>
      </c>
    </row>
    <row r="406" spans="1:1" x14ac:dyDescent="0.25">
      <c r="A406">
        <v>82500</v>
      </c>
    </row>
    <row r="407" spans="1:1" x14ac:dyDescent="0.25">
      <c r="A407">
        <v>84500</v>
      </c>
    </row>
    <row r="408" spans="1:1" x14ac:dyDescent="0.25">
      <c r="A408">
        <v>86600</v>
      </c>
    </row>
    <row r="409" spans="1:1" x14ac:dyDescent="0.25">
      <c r="A409">
        <v>88700</v>
      </c>
    </row>
    <row r="410" spans="1:1" x14ac:dyDescent="0.25">
      <c r="A410">
        <v>90900</v>
      </c>
    </row>
    <row r="411" spans="1:1" x14ac:dyDescent="0.25">
      <c r="A411">
        <v>93100</v>
      </c>
    </row>
    <row r="412" spans="1:1" x14ac:dyDescent="0.25">
      <c r="A412">
        <v>95300</v>
      </c>
    </row>
    <row r="413" spans="1:1" x14ac:dyDescent="0.25">
      <c r="A413">
        <v>97600</v>
      </c>
    </row>
    <row r="414" spans="1:1" x14ac:dyDescent="0.25">
      <c r="A414">
        <v>100000</v>
      </c>
    </row>
    <row r="415" spans="1:1" x14ac:dyDescent="0.25">
      <c r="A415">
        <v>102000</v>
      </c>
    </row>
    <row r="416" spans="1:1" x14ac:dyDescent="0.25">
      <c r="A416">
        <v>105000</v>
      </c>
    </row>
    <row r="417" spans="1:1" x14ac:dyDescent="0.25">
      <c r="A417">
        <v>107000</v>
      </c>
    </row>
    <row r="418" spans="1:1" x14ac:dyDescent="0.25">
      <c r="A418">
        <v>110000</v>
      </c>
    </row>
    <row r="419" spans="1:1" x14ac:dyDescent="0.25">
      <c r="A419">
        <v>113000</v>
      </c>
    </row>
    <row r="420" spans="1:1" x14ac:dyDescent="0.25">
      <c r="A420">
        <v>115000</v>
      </c>
    </row>
    <row r="421" spans="1:1" x14ac:dyDescent="0.25">
      <c r="A421">
        <v>118000</v>
      </c>
    </row>
    <row r="422" spans="1:1" x14ac:dyDescent="0.25">
      <c r="A422">
        <v>121000</v>
      </c>
    </row>
    <row r="423" spans="1:1" x14ac:dyDescent="0.25">
      <c r="A423">
        <v>124000</v>
      </c>
    </row>
    <row r="424" spans="1:1" x14ac:dyDescent="0.25">
      <c r="A424">
        <v>127000</v>
      </c>
    </row>
    <row r="425" spans="1:1" x14ac:dyDescent="0.25">
      <c r="A425">
        <v>130000</v>
      </c>
    </row>
    <row r="426" spans="1:1" x14ac:dyDescent="0.25">
      <c r="A426">
        <v>133000</v>
      </c>
    </row>
    <row r="427" spans="1:1" x14ac:dyDescent="0.25">
      <c r="A427">
        <v>137000</v>
      </c>
    </row>
    <row r="428" spans="1:1" x14ac:dyDescent="0.25">
      <c r="A428">
        <v>140000</v>
      </c>
    </row>
    <row r="429" spans="1:1" x14ac:dyDescent="0.25">
      <c r="A429">
        <v>143000</v>
      </c>
    </row>
    <row r="430" spans="1:1" x14ac:dyDescent="0.25">
      <c r="A430">
        <v>147000</v>
      </c>
    </row>
    <row r="431" spans="1:1" x14ac:dyDescent="0.25">
      <c r="A431">
        <v>150000</v>
      </c>
    </row>
    <row r="432" spans="1:1" x14ac:dyDescent="0.25">
      <c r="A432">
        <v>154000</v>
      </c>
    </row>
    <row r="433" spans="1:1" x14ac:dyDescent="0.25">
      <c r="A433">
        <v>158000</v>
      </c>
    </row>
    <row r="434" spans="1:1" x14ac:dyDescent="0.25">
      <c r="A434">
        <v>162000</v>
      </c>
    </row>
    <row r="435" spans="1:1" x14ac:dyDescent="0.25">
      <c r="A435">
        <v>165000</v>
      </c>
    </row>
    <row r="436" spans="1:1" x14ac:dyDescent="0.25">
      <c r="A436">
        <v>169000</v>
      </c>
    </row>
    <row r="437" spans="1:1" x14ac:dyDescent="0.25">
      <c r="A437">
        <v>174000</v>
      </c>
    </row>
    <row r="438" spans="1:1" x14ac:dyDescent="0.25">
      <c r="A438">
        <v>178000</v>
      </c>
    </row>
    <row r="439" spans="1:1" x14ac:dyDescent="0.25">
      <c r="A439">
        <v>182000</v>
      </c>
    </row>
    <row r="440" spans="1:1" x14ac:dyDescent="0.25">
      <c r="A440">
        <v>187000</v>
      </c>
    </row>
    <row r="441" spans="1:1" x14ac:dyDescent="0.25">
      <c r="A441">
        <v>191000</v>
      </c>
    </row>
    <row r="442" spans="1:1" x14ac:dyDescent="0.25">
      <c r="A442">
        <v>196000</v>
      </c>
    </row>
    <row r="443" spans="1:1" x14ac:dyDescent="0.25">
      <c r="A443">
        <v>200000</v>
      </c>
    </row>
    <row r="444" spans="1:1" x14ac:dyDescent="0.25">
      <c r="A444">
        <v>205000</v>
      </c>
    </row>
    <row r="445" spans="1:1" x14ac:dyDescent="0.25">
      <c r="A445">
        <v>210000</v>
      </c>
    </row>
    <row r="446" spans="1:1" x14ac:dyDescent="0.25">
      <c r="A446">
        <v>215000</v>
      </c>
    </row>
    <row r="447" spans="1:1" x14ac:dyDescent="0.25">
      <c r="A447">
        <v>221000</v>
      </c>
    </row>
    <row r="448" spans="1:1" x14ac:dyDescent="0.25">
      <c r="A448">
        <v>226000</v>
      </c>
    </row>
    <row r="449" spans="1:1" x14ac:dyDescent="0.25">
      <c r="A449">
        <v>232000</v>
      </c>
    </row>
    <row r="450" spans="1:1" x14ac:dyDescent="0.25">
      <c r="A450">
        <v>237000</v>
      </c>
    </row>
    <row r="451" spans="1:1" x14ac:dyDescent="0.25">
      <c r="A451">
        <v>243000</v>
      </c>
    </row>
    <row r="452" spans="1:1" x14ac:dyDescent="0.25">
      <c r="A452">
        <v>249000</v>
      </c>
    </row>
    <row r="453" spans="1:1" x14ac:dyDescent="0.25">
      <c r="A453">
        <v>255000</v>
      </c>
    </row>
    <row r="454" spans="1:1" x14ac:dyDescent="0.25">
      <c r="A454">
        <v>261000</v>
      </c>
    </row>
    <row r="455" spans="1:1" x14ac:dyDescent="0.25">
      <c r="A455">
        <v>267000</v>
      </c>
    </row>
    <row r="456" spans="1:1" x14ac:dyDescent="0.25">
      <c r="A456">
        <v>274000</v>
      </c>
    </row>
    <row r="457" spans="1:1" x14ac:dyDescent="0.25">
      <c r="A457">
        <v>280000</v>
      </c>
    </row>
    <row r="458" spans="1:1" x14ac:dyDescent="0.25">
      <c r="A458">
        <v>287000</v>
      </c>
    </row>
    <row r="459" spans="1:1" x14ac:dyDescent="0.25">
      <c r="A459">
        <v>294000</v>
      </c>
    </row>
    <row r="460" spans="1:1" x14ac:dyDescent="0.25">
      <c r="A460">
        <v>301000</v>
      </c>
    </row>
    <row r="461" spans="1:1" x14ac:dyDescent="0.25">
      <c r="A461">
        <v>309000</v>
      </c>
    </row>
    <row r="462" spans="1:1" x14ac:dyDescent="0.25">
      <c r="A462">
        <v>316000</v>
      </c>
    </row>
    <row r="463" spans="1:1" x14ac:dyDescent="0.25">
      <c r="A463">
        <v>324000</v>
      </c>
    </row>
    <row r="464" spans="1:1" x14ac:dyDescent="0.25">
      <c r="A464">
        <v>332000</v>
      </c>
    </row>
    <row r="465" spans="1:1" x14ac:dyDescent="0.25">
      <c r="A465">
        <v>340000</v>
      </c>
    </row>
    <row r="466" spans="1:1" x14ac:dyDescent="0.25">
      <c r="A466">
        <v>348000</v>
      </c>
    </row>
    <row r="467" spans="1:1" x14ac:dyDescent="0.25">
      <c r="A467">
        <v>357000</v>
      </c>
    </row>
    <row r="468" spans="1:1" x14ac:dyDescent="0.25">
      <c r="A468">
        <v>365000</v>
      </c>
    </row>
    <row r="469" spans="1:1" x14ac:dyDescent="0.25">
      <c r="A469">
        <v>374000</v>
      </c>
    </row>
    <row r="470" spans="1:1" x14ac:dyDescent="0.25">
      <c r="A470">
        <v>383000</v>
      </c>
    </row>
    <row r="471" spans="1:1" x14ac:dyDescent="0.25">
      <c r="A471">
        <v>392000</v>
      </c>
    </row>
    <row r="472" spans="1:1" x14ac:dyDescent="0.25">
      <c r="A472">
        <v>402000</v>
      </c>
    </row>
    <row r="473" spans="1:1" x14ac:dyDescent="0.25">
      <c r="A473">
        <v>412000</v>
      </c>
    </row>
    <row r="474" spans="1:1" x14ac:dyDescent="0.25">
      <c r="A474">
        <v>422000</v>
      </c>
    </row>
    <row r="475" spans="1:1" x14ac:dyDescent="0.25">
      <c r="A475">
        <v>432000</v>
      </c>
    </row>
    <row r="476" spans="1:1" x14ac:dyDescent="0.25">
      <c r="A476">
        <v>442000</v>
      </c>
    </row>
    <row r="477" spans="1:1" x14ac:dyDescent="0.25">
      <c r="A477">
        <v>453000</v>
      </c>
    </row>
    <row r="478" spans="1:1" x14ac:dyDescent="0.25">
      <c r="A478">
        <v>464000</v>
      </c>
    </row>
    <row r="479" spans="1:1" x14ac:dyDescent="0.25">
      <c r="A479">
        <v>475000</v>
      </c>
    </row>
    <row r="480" spans="1:1" x14ac:dyDescent="0.25">
      <c r="A480">
        <v>487000</v>
      </c>
    </row>
    <row r="481" spans="1:1" x14ac:dyDescent="0.25">
      <c r="A481">
        <v>499000</v>
      </c>
    </row>
    <row r="482" spans="1:1" x14ac:dyDescent="0.25">
      <c r="A482">
        <v>511000</v>
      </c>
    </row>
    <row r="483" spans="1:1" x14ac:dyDescent="0.25">
      <c r="A483">
        <v>523000</v>
      </c>
    </row>
    <row r="484" spans="1:1" x14ac:dyDescent="0.25">
      <c r="A484">
        <v>536000</v>
      </c>
    </row>
    <row r="485" spans="1:1" x14ac:dyDescent="0.25">
      <c r="A485">
        <v>549000</v>
      </c>
    </row>
    <row r="486" spans="1:1" x14ac:dyDescent="0.25">
      <c r="A486">
        <v>562000</v>
      </c>
    </row>
    <row r="487" spans="1:1" x14ac:dyDescent="0.25">
      <c r="A487">
        <v>576000</v>
      </c>
    </row>
    <row r="488" spans="1:1" x14ac:dyDescent="0.25">
      <c r="A488">
        <v>590000</v>
      </c>
    </row>
    <row r="489" spans="1:1" x14ac:dyDescent="0.25">
      <c r="A489">
        <v>604000</v>
      </c>
    </row>
    <row r="490" spans="1:1" x14ac:dyDescent="0.25">
      <c r="A490">
        <v>619000</v>
      </c>
    </row>
    <row r="491" spans="1:1" x14ac:dyDescent="0.25">
      <c r="A491">
        <v>634000</v>
      </c>
    </row>
    <row r="492" spans="1:1" x14ac:dyDescent="0.25">
      <c r="A492">
        <v>649000</v>
      </c>
    </row>
    <row r="493" spans="1:1" x14ac:dyDescent="0.25">
      <c r="A493">
        <v>665000</v>
      </c>
    </row>
    <row r="494" spans="1:1" x14ac:dyDescent="0.25">
      <c r="A494">
        <v>681000</v>
      </c>
    </row>
    <row r="495" spans="1:1" x14ac:dyDescent="0.25">
      <c r="A495">
        <v>698000</v>
      </c>
    </row>
    <row r="496" spans="1:1" x14ac:dyDescent="0.25">
      <c r="A496">
        <v>715000</v>
      </c>
    </row>
    <row r="497" spans="1:1" x14ac:dyDescent="0.25">
      <c r="A497">
        <v>732000</v>
      </c>
    </row>
    <row r="498" spans="1:1" x14ac:dyDescent="0.25">
      <c r="A498">
        <v>750000</v>
      </c>
    </row>
    <row r="499" spans="1:1" x14ac:dyDescent="0.25">
      <c r="A499">
        <v>768000</v>
      </c>
    </row>
    <row r="500" spans="1:1" x14ac:dyDescent="0.25">
      <c r="A500">
        <v>787000</v>
      </c>
    </row>
    <row r="501" spans="1:1" x14ac:dyDescent="0.25">
      <c r="A501">
        <v>806000</v>
      </c>
    </row>
    <row r="502" spans="1:1" x14ac:dyDescent="0.25">
      <c r="A502">
        <v>825000</v>
      </c>
    </row>
    <row r="503" spans="1:1" x14ac:dyDescent="0.25">
      <c r="A503">
        <v>845000</v>
      </c>
    </row>
    <row r="504" spans="1:1" x14ac:dyDescent="0.25">
      <c r="A504">
        <v>866000</v>
      </c>
    </row>
    <row r="505" spans="1:1" x14ac:dyDescent="0.25">
      <c r="A505">
        <v>887000</v>
      </c>
    </row>
    <row r="506" spans="1:1" x14ac:dyDescent="0.25">
      <c r="A506">
        <v>909000</v>
      </c>
    </row>
    <row r="507" spans="1:1" x14ac:dyDescent="0.25">
      <c r="A507">
        <v>931000</v>
      </c>
    </row>
    <row r="508" spans="1:1" x14ac:dyDescent="0.25">
      <c r="A508">
        <v>953000</v>
      </c>
    </row>
    <row r="509" spans="1:1" x14ac:dyDescent="0.25">
      <c r="A509">
        <v>976000</v>
      </c>
    </row>
    <row r="510" spans="1:1" x14ac:dyDescent="0.25">
      <c r="A510">
        <v>1000000</v>
      </c>
    </row>
    <row r="511" spans="1:1" x14ac:dyDescent="0.25">
      <c r="A511">
        <v>1020000</v>
      </c>
    </row>
    <row r="512" spans="1:1" x14ac:dyDescent="0.25">
      <c r="A512">
        <v>1050000</v>
      </c>
    </row>
    <row r="513" spans="1:1" x14ac:dyDescent="0.25">
      <c r="A513">
        <v>1070000</v>
      </c>
    </row>
    <row r="514" spans="1:1" x14ac:dyDescent="0.25">
      <c r="A514">
        <v>1100000</v>
      </c>
    </row>
    <row r="515" spans="1:1" x14ac:dyDescent="0.25">
      <c r="A515">
        <v>1130000</v>
      </c>
    </row>
    <row r="516" spans="1:1" x14ac:dyDescent="0.25">
      <c r="A516">
        <v>1150000</v>
      </c>
    </row>
    <row r="517" spans="1:1" x14ac:dyDescent="0.25">
      <c r="A517">
        <v>1180000</v>
      </c>
    </row>
    <row r="518" spans="1:1" x14ac:dyDescent="0.25">
      <c r="A518">
        <v>1210000</v>
      </c>
    </row>
    <row r="519" spans="1:1" x14ac:dyDescent="0.25">
      <c r="A519">
        <v>1240000</v>
      </c>
    </row>
    <row r="520" spans="1:1" x14ac:dyDescent="0.25">
      <c r="A520">
        <v>1270000</v>
      </c>
    </row>
    <row r="521" spans="1:1" x14ac:dyDescent="0.25">
      <c r="A521">
        <v>1300000</v>
      </c>
    </row>
    <row r="522" spans="1:1" x14ac:dyDescent="0.25">
      <c r="A522">
        <v>1330000</v>
      </c>
    </row>
    <row r="523" spans="1:1" x14ac:dyDescent="0.25">
      <c r="A523">
        <v>1370000</v>
      </c>
    </row>
    <row r="524" spans="1:1" x14ac:dyDescent="0.25">
      <c r="A524">
        <v>1400000</v>
      </c>
    </row>
    <row r="525" spans="1:1" x14ac:dyDescent="0.25">
      <c r="A525">
        <v>1430000</v>
      </c>
    </row>
    <row r="526" spans="1:1" x14ac:dyDescent="0.25">
      <c r="A526">
        <v>1470000</v>
      </c>
    </row>
    <row r="527" spans="1:1" x14ac:dyDescent="0.25">
      <c r="A527">
        <v>1500000</v>
      </c>
    </row>
    <row r="528" spans="1:1" x14ac:dyDescent="0.25">
      <c r="A528">
        <v>1540000</v>
      </c>
    </row>
    <row r="529" spans="1:1" x14ac:dyDescent="0.25">
      <c r="A529">
        <v>1580000</v>
      </c>
    </row>
    <row r="530" spans="1:1" x14ac:dyDescent="0.25">
      <c r="A530">
        <v>1620000</v>
      </c>
    </row>
    <row r="531" spans="1:1" x14ac:dyDescent="0.25">
      <c r="A531">
        <v>1650000</v>
      </c>
    </row>
    <row r="532" spans="1:1" x14ac:dyDescent="0.25">
      <c r="A532">
        <v>1690000</v>
      </c>
    </row>
    <row r="533" spans="1:1" x14ac:dyDescent="0.25">
      <c r="A533">
        <v>1740000</v>
      </c>
    </row>
    <row r="534" spans="1:1" x14ac:dyDescent="0.25">
      <c r="A534">
        <v>1780000</v>
      </c>
    </row>
    <row r="535" spans="1:1" x14ac:dyDescent="0.25">
      <c r="A535">
        <v>1820000</v>
      </c>
    </row>
    <row r="536" spans="1:1" x14ac:dyDescent="0.25">
      <c r="A536">
        <v>1870000</v>
      </c>
    </row>
    <row r="537" spans="1:1" x14ac:dyDescent="0.25">
      <c r="A537">
        <v>1910000</v>
      </c>
    </row>
    <row r="538" spans="1:1" x14ac:dyDescent="0.25">
      <c r="A538">
        <v>1960000</v>
      </c>
    </row>
    <row r="539" spans="1:1" x14ac:dyDescent="0.25">
      <c r="A539">
        <v>2000000</v>
      </c>
    </row>
    <row r="540" spans="1:1" x14ac:dyDescent="0.25">
      <c r="A540">
        <v>2050000</v>
      </c>
    </row>
    <row r="541" spans="1:1" x14ac:dyDescent="0.25">
      <c r="A541">
        <v>2100000</v>
      </c>
    </row>
    <row r="542" spans="1:1" x14ac:dyDescent="0.25">
      <c r="A542">
        <v>2150000</v>
      </c>
    </row>
    <row r="543" spans="1:1" x14ac:dyDescent="0.25">
      <c r="A543">
        <v>2210000</v>
      </c>
    </row>
    <row r="544" spans="1:1" x14ac:dyDescent="0.25">
      <c r="A544">
        <v>2260000</v>
      </c>
    </row>
    <row r="545" spans="1:1" x14ac:dyDescent="0.25">
      <c r="A545">
        <v>2320000</v>
      </c>
    </row>
    <row r="546" spans="1:1" x14ac:dyDescent="0.25">
      <c r="A546">
        <v>2370000</v>
      </c>
    </row>
    <row r="547" spans="1:1" x14ac:dyDescent="0.25">
      <c r="A547">
        <v>2430000</v>
      </c>
    </row>
    <row r="548" spans="1:1" x14ac:dyDescent="0.25">
      <c r="A548">
        <v>2490000</v>
      </c>
    </row>
    <row r="549" spans="1:1" x14ac:dyDescent="0.25">
      <c r="A549">
        <v>2550000</v>
      </c>
    </row>
    <row r="550" spans="1:1" x14ac:dyDescent="0.25">
      <c r="A550">
        <v>2610000</v>
      </c>
    </row>
    <row r="551" spans="1:1" x14ac:dyDescent="0.25">
      <c r="A551">
        <v>2670000</v>
      </c>
    </row>
    <row r="552" spans="1:1" x14ac:dyDescent="0.25">
      <c r="A552">
        <v>2740000</v>
      </c>
    </row>
    <row r="553" spans="1:1" x14ac:dyDescent="0.25">
      <c r="A553">
        <v>2800000</v>
      </c>
    </row>
    <row r="554" spans="1:1" x14ac:dyDescent="0.25">
      <c r="A554">
        <v>2870000</v>
      </c>
    </row>
    <row r="555" spans="1:1" x14ac:dyDescent="0.25">
      <c r="A555">
        <v>2940000</v>
      </c>
    </row>
    <row r="556" spans="1:1" x14ac:dyDescent="0.25">
      <c r="A556">
        <v>3010000</v>
      </c>
    </row>
    <row r="557" spans="1:1" x14ac:dyDescent="0.25">
      <c r="A557">
        <v>3090000</v>
      </c>
    </row>
    <row r="558" spans="1:1" x14ac:dyDescent="0.25">
      <c r="A558">
        <v>3160000</v>
      </c>
    </row>
    <row r="559" spans="1:1" x14ac:dyDescent="0.25">
      <c r="A559">
        <v>3240000</v>
      </c>
    </row>
    <row r="560" spans="1:1" x14ac:dyDescent="0.25">
      <c r="A560">
        <v>3320000</v>
      </c>
    </row>
    <row r="561" spans="1:1" x14ac:dyDescent="0.25">
      <c r="A561">
        <v>3400000</v>
      </c>
    </row>
    <row r="562" spans="1:1" x14ac:dyDescent="0.25">
      <c r="A562">
        <v>3480000</v>
      </c>
    </row>
    <row r="563" spans="1:1" x14ac:dyDescent="0.25">
      <c r="A563">
        <v>3570000</v>
      </c>
    </row>
    <row r="564" spans="1:1" x14ac:dyDescent="0.25">
      <c r="A564">
        <v>3650000</v>
      </c>
    </row>
    <row r="565" spans="1:1" x14ac:dyDescent="0.25">
      <c r="A565">
        <v>3740000</v>
      </c>
    </row>
    <row r="566" spans="1:1" x14ac:dyDescent="0.25">
      <c r="A566">
        <v>3830000</v>
      </c>
    </row>
    <row r="567" spans="1:1" x14ac:dyDescent="0.25">
      <c r="A567">
        <v>3920000</v>
      </c>
    </row>
    <row r="568" spans="1:1" x14ac:dyDescent="0.25">
      <c r="A568">
        <v>4020000</v>
      </c>
    </row>
    <row r="569" spans="1:1" x14ac:dyDescent="0.25">
      <c r="A569">
        <v>4120000</v>
      </c>
    </row>
    <row r="570" spans="1:1" x14ac:dyDescent="0.25">
      <c r="A570">
        <v>4220000</v>
      </c>
    </row>
    <row r="571" spans="1:1" x14ac:dyDescent="0.25">
      <c r="A571">
        <v>4320000</v>
      </c>
    </row>
    <row r="572" spans="1:1" x14ac:dyDescent="0.25">
      <c r="A572">
        <v>4420000</v>
      </c>
    </row>
    <row r="573" spans="1:1" x14ac:dyDescent="0.25">
      <c r="A573">
        <v>4530000</v>
      </c>
    </row>
    <row r="574" spans="1:1" x14ac:dyDescent="0.25">
      <c r="A574">
        <v>4640000</v>
      </c>
    </row>
    <row r="575" spans="1:1" x14ac:dyDescent="0.25">
      <c r="A575">
        <v>4750000</v>
      </c>
    </row>
    <row r="576" spans="1:1" x14ac:dyDescent="0.25">
      <c r="A576">
        <v>4870000</v>
      </c>
    </row>
    <row r="577" spans="1:1" x14ac:dyDescent="0.25">
      <c r="A577">
        <v>4990000</v>
      </c>
    </row>
    <row r="578" spans="1:1" x14ac:dyDescent="0.25">
      <c r="A578">
        <v>5110000</v>
      </c>
    </row>
    <row r="579" spans="1:1" x14ac:dyDescent="0.25">
      <c r="A579">
        <v>5230000</v>
      </c>
    </row>
    <row r="580" spans="1:1" x14ac:dyDescent="0.25">
      <c r="A580">
        <v>5360000</v>
      </c>
    </row>
    <row r="581" spans="1:1" x14ac:dyDescent="0.25">
      <c r="A581">
        <v>5490000</v>
      </c>
    </row>
    <row r="582" spans="1:1" x14ac:dyDescent="0.25">
      <c r="A582">
        <v>5620000</v>
      </c>
    </row>
    <row r="583" spans="1:1" x14ac:dyDescent="0.25">
      <c r="A583">
        <v>5760000</v>
      </c>
    </row>
    <row r="584" spans="1:1" x14ac:dyDescent="0.25">
      <c r="A584">
        <v>5900000</v>
      </c>
    </row>
    <row r="585" spans="1:1" x14ac:dyDescent="0.25">
      <c r="A585">
        <v>6040000</v>
      </c>
    </row>
    <row r="586" spans="1:1" x14ac:dyDescent="0.25">
      <c r="A586">
        <v>6190000</v>
      </c>
    </row>
    <row r="587" spans="1:1" x14ac:dyDescent="0.25">
      <c r="A587">
        <v>6340000</v>
      </c>
    </row>
    <row r="588" spans="1:1" x14ac:dyDescent="0.25">
      <c r="A588">
        <v>6490000</v>
      </c>
    </row>
    <row r="589" spans="1:1" x14ac:dyDescent="0.25">
      <c r="A589">
        <v>6650000</v>
      </c>
    </row>
    <row r="590" spans="1:1" x14ac:dyDescent="0.25">
      <c r="A590">
        <v>6810000</v>
      </c>
    </row>
    <row r="591" spans="1:1" x14ac:dyDescent="0.25">
      <c r="A591">
        <v>6980000</v>
      </c>
    </row>
    <row r="592" spans="1:1" x14ac:dyDescent="0.25">
      <c r="A592">
        <v>7150000</v>
      </c>
    </row>
    <row r="593" spans="1:1" x14ac:dyDescent="0.25">
      <c r="A593">
        <v>7320000</v>
      </c>
    </row>
    <row r="594" spans="1:1" x14ac:dyDescent="0.25">
      <c r="A594">
        <v>7500000</v>
      </c>
    </row>
    <row r="595" spans="1:1" x14ac:dyDescent="0.25">
      <c r="A595">
        <v>7680000</v>
      </c>
    </row>
    <row r="596" spans="1:1" x14ac:dyDescent="0.25">
      <c r="A596">
        <v>7870000</v>
      </c>
    </row>
    <row r="597" spans="1:1" x14ac:dyDescent="0.25">
      <c r="A597">
        <v>8060000</v>
      </c>
    </row>
    <row r="598" spans="1:1" x14ac:dyDescent="0.25">
      <c r="A598">
        <v>8250000</v>
      </c>
    </row>
    <row r="599" spans="1:1" x14ac:dyDescent="0.25">
      <c r="A599">
        <v>8450000</v>
      </c>
    </row>
    <row r="600" spans="1:1" x14ac:dyDescent="0.25">
      <c r="A600">
        <v>8660000</v>
      </c>
    </row>
    <row r="601" spans="1:1" x14ac:dyDescent="0.25">
      <c r="A601">
        <v>8870000</v>
      </c>
    </row>
    <row r="602" spans="1:1" x14ac:dyDescent="0.25">
      <c r="A602">
        <v>9090000</v>
      </c>
    </row>
    <row r="603" spans="1:1" x14ac:dyDescent="0.25">
      <c r="A603">
        <v>9310000</v>
      </c>
    </row>
    <row r="604" spans="1:1" x14ac:dyDescent="0.25">
      <c r="A604">
        <v>9530000</v>
      </c>
    </row>
    <row r="605" spans="1:1" x14ac:dyDescent="0.25">
      <c r="A605">
        <v>9760000</v>
      </c>
    </row>
    <row r="606" spans="1:1" x14ac:dyDescent="0.25">
      <c r="A606">
        <v>10000000</v>
      </c>
    </row>
    <row r="607" spans="1:1" x14ac:dyDescent="0.25">
      <c r="A607">
        <v>10200000</v>
      </c>
    </row>
    <row r="608" spans="1:1" x14ac:dyDescent="0.25">
      <c r="A608">
        <v>10500000</v>
      </c>
    </row>
    <row r="609" spans="1:1" x14ac:dyDescent="0.25">
      <c r="A609">
        <v>10700000</v>
      </c>
    </row>
    <row r="610" spans="1:1" x14ac:dyDescent="0.25">
      <c r="A610">
        <v>11000000</v>
      </c>
    </row>
    <row r="611" spans="1:1" x14ac:dyDescent="0.25">
      <c r="A611">
        <v>11300000</v>
      </c>
    </row>
    <row r="612" spans="1:1" x14ac:dyDescent="0.25">
      <c r="A612">
        <v>11500000</v>
      </c>
    </row>
    <row r="613" spans="1:1" x14ac:dyDescent="0.25">
      <c r="A613">
        <v>11800000</v>
      </c>
    </row>
    <row r="614" spans="1:1" x14ac:dyDescent="0.25">
      <c r="A614">
        <v>12100000</v>
      </c>
    </row>
    <row r="615" spans="1:1" x14ac:dyDescent="0.25">
      <c r="A615">
        <v>12400000</v>
      </c>
    </row>
    <row r="616" spans="1:1" x14ac:dyDescent="0.25">
      <c r="A616">
        <v>12700000</v>
      </c>
    </row>
    <row r="617" spans="1:1" x14ac:dyDescent="0.25">
      <c r="A617">
        <v>13000000</v>
      </c>
    </row>
    <row r="618" spans="1:1" x14ac:dyDescent="0.25">
      <c r="A618">
        <v>13300000</v>
      </c>
    </row>
    <row r="619" spans="1:1" x14ac:dyDescent="0.25">
      <c r="A619">
        <v>13700000</v>
      </c>
    </row>
    <row r="620" spans="1:1" x14ac:dyDescent="0.25">
      <c r="A620">
        <v>14000000</v>
      </c>
    </row>
    <row r="621" spans="1:1" x14ac:dyDescent="0.25">
      <c r="A621">
        <v>14300000</v>
      </c>
    </row>
    <row r="622" spans="1:1" x14ac:dyDescent="0.25">
      <c r="A622">
        <v>14700000</v>
      </c>
    </row>
    <row r="623" spans="1:1" x14ac:dyDescent="0.25">
      <c r="A623">
        <v>15000000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P38"/>
  <sheetViews>
    <sheetView topLeftCell="A4" workbookViewId="0">
      <selection activeCell="W30" sqref="W30"/>
    </sheetView>
  </sheetViews>
  <sheetFormatPr defaultRowHeight="15" x14ac:dyDescent="0.25"/>
  <sheetData>
    <row r="3" spans="2:5" x14ac:dyDescent="0.25">
      <c r="B3" t="s">
        <v>34</v>
      </c>
    </row>
    <row r="8" spans="2:5" x14ac:dyDescent="0.25">
      <c r="C8" t="s">
        <v>35</v>
      </c>
    </row>
    <row r="11" spans="2:5" x14ac:dyDescent="0.25">
      <c r="C11" t="s">
        <v>36</v>
      </c>
    </row>
    <row r="14" spans="2:5" x14ac:dyDescent="0.25">
      <c r="E14" t="s">
        <v>37</v>
      </c>
    </row>
    <row r="18" spans="2:2" x14ac:dyDescent="0.25">
      <c r="B18" t="s">
        <v>38</v>
      </c>
    </row>
    <row r="20" spans="2:2" x14ac:dyDescent="0.25">
      <c r="B20" t="s">
        <v>39</v>
      </c>
    </row>
    <row r="30" spans="2:2" x14ac:dyDescent="0.25">
      <c r="B30" t="s">
        <v>40</v>
      </c>
    </row>
    <row r="32" spans="2:2" x14ac:dyDescent="0.25">
      <c r="B32" t="s">
        <v>41</v>
      </c>
    </row>
    <row r="37" spans="16:16" x14ac:dyDescent="0.25">
      <c r="P37" t="s">
        <v>50</v>
      </c>
    </row>
    <row r="38" spans="16:16" x14ac:dyDescent="0.25">
      <c r="P38" t="s">
        <v>51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>
              <from>
                <xdr:col>3</xdr:col>
                <xdr:colOff>561975</xdr:colOff>
                <xdr:row>0</xdr:row>
                <xdr:rowOff>66675</xdr:rowOff>
              </from>
              <to>
                <xdr:col>6</xdr:col>
                <xdr:colOff>238125</xdr:colOff>
                <xdr:row>4</xdr:row>
                <xdr:rowOff>38100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>
              <from>
                <xdr:col>7</xdr:col>
                <xdr:colOff>514350</xdr:colOff>
                <xdr:row>0</xdr:row>
                <xdr:rowOff>142875</xdr:rowOff>
              </from>
              <to>
                <xdr:col>10</xdr:col>
                <xdr:colOff>381000</xdr:colOff>
                <xdr:row>4</xdr:row>
                <xdr:rowOff>57150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r:id="rId9">
            <anchor moveWithCells="1">
              <from>
                <xdr:col>6</xdr:col>
                <xdr:colOff>552450</xdr:colOff>
                <xdr:row>6</xdr:row>
                <xdr:rowOff>133350</xdr:rowOff>
              </from>
              <to>
                <xdr:col>9</xdr:col>
                <xdr:colOff>542925</xdr:colOff>
                <xdr:row>9</xdr:row>
                <xdr:rowOff>47625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>
              <from>
                <xdr:col>6</xdr:col>
                <xdr:colOff>514350</xdr:colOff>
                <xdr:row>12</xdr:row>
                <xdr:rowOff>95250</xdr:rowOff>
              </from>
              <to>
                <xdr:col>12</xdr:col>
                <xdr:colOff>381000</xdr:colOff>
                <xdr:row>16</xdr:row>
                <xdr:rowOff>104775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>
              <from>
                <xdr:col>1</xdr:col>
                <xdr:colOff>66675</xdr:colOff>
                <xdr:row>20</xdr:row>
                <xdr:rowOff>123825</xdr:rowOff>
              </from>
              <to>
                <xdr:col>14</xdr:col>
                <xdr:colOff>247650</xdr:colOff>
                <xdr:row>27</xdr:row>
                <xdr:rowOff>38100</xdr:rowOff>
              </to>
            </anchor>
          </objectPr>
        </oleObject>
      </mc:Choice>
      <mc:Fallback>
        <oleObject progId="Equation.3" shapeId="2053" r:id="rId12"/>
      </mc:Fallback>
    </mc:AlternateContent>
    <mc:AlternateContent xmlns:mc="http://schemas.openxmlformats.org/markup-compatibility/2006">
      <mc:Choice Requires="x14">
        <oleObject progId="Equation.3" shapeId="2054" r:id="rId14">
          <objectPr defaultSize="0" autoPict="0" r:id="rId15">
            <anchor moveWithCells="1">
              <from>
                <xdr:col>10</xdr:col>
                <xdr:colOff>57150</xdr:colOff>
                <xdr:row>28</xdr:row>
                <xdr:rowOff>57150</xdr:rowOff>
              </from>
              <to>
                <xdr:col>16</xdr:col>
                <xdr:colOff>381000</xdr:colOff>
                <xdr:row>35</xdr:row>
                <xdr:rowOff>133350</xdr:rowOff>
              </to>
            </anchor>
          </objectPr>
        </oleObject>
      </mc:Choice>
      <mc:Fallback>
        <oleObject progId="Equation.3" shapeId="2054" r:id="rId14"/>
      </mc:Fallback>
    </mc:AlternateContent>
    <mc:AlternateContent xmlns:mc="http://schemas.openxmlformats.org/markup-compatibility/2006">
      <mc:Choice Requires="x14">
        <oleObject progId="Equation.3" shapeId="2055" r:id="rId16">
          <objectPr defaultSize="0" autoPict="0" r:id="rId17">
            <anchor moveWithCells="1">
              <from>
                <xdr:col>0</xdr:col>
                <xdr:colOff>533400</xdr:colOff>
                <xdr:row>32</xdr:row>
                <xdr:rowOff>114300</xdr:rowOff>
              </from>
              <to>
                <xdr:col>4</xdr:col>
                <xdr:colOff>457200</xdr:colOff>
                <xdr:row>39</xdr:row>
                <xdr:rowOff>85725</xdr:rowOff>
              </to>
            </anchor>
          </objectPr>
        </oleObject>
      </mc:Choice>
      <mc:Fallback>
        <oleObject progId="Equation.3" shapeId="2055" r:id="rId16"/>
      </mc:Fallback>
    </mc:AlternateContent>
    <mc:AlternateContent xmlns:mc="http://schemas.openxmlformats.org/markup-compatibility/2006">
      <mc:Choice Requires="x14">
        <oleObject progId="Equation.3" shapeId="2056" r:id="rId18">
          <objectPr defaultSize="0" autoPict="0" r:id="rId19">
            <anchor moveWithCells="1">
              <from>
                <xdr:col>4</xdr:col>
                <xdr:colOff>485775</xdr:colOff>
                <xdr:row>32</xdr:row>
                <xdr:rowOff>66675</xdr:rowOff>
              </from>
              <to>
                <xdr:col>9</xdr:col>
                <xdr:colOff>142875</xdr:colOff>
                <xdr:row>38</xdr:row>
                <xdr:rowOff>133350</xdr:rowOff>
              </to>
            </anchor>
          </objectPr>
        </oleObject>
      </mc:Choice>
      <mc:Fallback>
        <oleObject progId="Equation.3" shapeId="2056" r:id="rId18"/>
      </mc:Fallback>
    </mc:AlternateContent>
    <mc:AlternateContent xmlns:mc="http://schemas.openxmlformats.org/markup-compatibility/2006">
      <mc:Choice Requires="x14">
        <oleObject progId="Equation.3" shapeId="2057" r:id="rId20">
          <objectPr defaultSize="0" autoPict="0" r:id="rId21">
            <anchor moveWithCells="1">
              <from>
                <xdr:col>11</xdr:col>
                <xdr:colOff>581025</xdr:colOff>
                <xdr:row>6</xdr:row>
                <xdr:rowOff>161925</xdr:rowOff>
              </from>
              <to>
                <xdr:col>16</xdr:col>
                <xdr:colOff>0</xdr:colOff>
                <xdr:row>9</xdr:row>
                <xdr:rowOff>76200</xdr:rowOff>
              </to>
            </anchor>
          </objectPr>
        </oleObject>
      </mc:Choice>
      <mc:Fallback>
        <oleObject progId="Equation.3" shapeId="2057" r:id="rId20"/>
      </mc:Fallback>
    </mc:AlternateContent>
    <mc:AlternateContent xmlns:mc="http://schemas.openxmlformats.org/markup-compatibility/2006">
      <mc:Choice Requires="x14">
        <oleObject progId="Equation.3" shapeId="2058" r:id="rId22">
          <objectPr defaultSize="0" autoPict="0" r:id="rId23">
            <anchor moveWithCells="1">
              <from>
                <xdr:col>11</xdr:col>
                <xdr:colOff>19050</xdr:colOff>
                <xdr:row>38</xdr:row>
                <xdr:rowOff>76200</xdr:rowOff>
              </from>
              <to>
                <xdr:col>14</xdr:col>
                <xdr:colOff>247650</xdr:colOff>
                <xdr:row>41</xdr:row>
                <xdr:rowOff>95250</xdr:rowOff>
              </to>
            </anchor>
          </objectPr>
        </oleObject>
      </mc:Choice>
      <mc:Fallback>
        <oleObject progId="Equation.3" shapeId="2058" r:id="rId22"/>
      </mc:Fallback>
    </mc:AlternateContent>
    <mc:AlternateContent xmlns:mc="http://schemas.openxmlformats.org/markup-compatibility/2006">
      <mc:Choice Requires="x14">
        <oleObject progId="Equation.3" shapeId="2059" r:id="rId24">
          <objectPr defaultSize="0" r:id="rId25">
            <anchor moveWithCells="1">
              <from>
                <xdr:col>14</xdr:col>
                <xdr:colOff>561975</xdr:colOff>
                <xdr:row>38</xdr:row>
                <xdr:rowOff>142875</xdr:rowOff>
              </from>
              <to>
                <xdr:col>17</xdr:col>
                <xdr:colOff>171450</xdr:colOff>
                <xdr:row>41</xdr:row>
                <xdr:rowOff>0</xdr:rowOff>
              </to>
            </anchor>
          </objectPr>
        </oleObject>
      </mc:Choice>
      <mc:Fallback>
        <oleObject progId="Equation.3" shapeId="2059" r:id="rId2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44"/>
  <sheetViews>
    <sheetView workbookViewId="0">
      <selection activeCell="G3" sqref="G3"/>
    </sheetView>
  </sheetViews>
  <sheetFormatPr defaultRowHeight="15" x14ac:dyDescent="0.25"/>
  <cols>
    <col min="2" max="3" width="13" customWidth="1"/>
    <col min="4" max="4" width="12.85546875" customWidth="1"/>
    <col min="6" max="6" width="13.85546875" customWidth="1"/>
    <col min="7" max="7" width="12.7109375" customWidth="1"/>
    <col min="8" max="8" width="12" customWidth="1"/>
  </cols>
  <sheetData>
    <row r="3" spans="1:8" x14ac:dyDescent="0.25">
      <c r="B3" t="s">
        <v>42</v>
      </c>
    </row>
    <row r="5" spans="1:8" x14ac:dyDescent="0.25">
      <c r="B5" t="s">
        <v>48</v>
      </c>
      <c r="F5" t="s">
        <v>49</v>
      </c>
    </row>
    <row r="6" spans="1:8" x14ac:dyDescent="0.25">
      <c r="A6" t="s">
        <v>43</v>
      </c>
      <c r="B6">
        <v>50</v>
      </c>
      <c r="C6">
        <v>75</v>
      </c>
      <c r="D6">
        <v>90</v>
      </c>
      <c r="F6">
        <v>50</v>
      </c>
      <c r="G6">
        <v>75</v>
      </c>
      <c r="H6">
        <v>90</v>
      </c>
    </row>
    <row r="7" spans="1:8" x14ac:dyDescent="0.25">
      <c r="A7" t="s">
        <v>44</v>
      </c>
      <c r="B7" t="s">
        <v>45</v>
      </c>
      <c r="C7" t="s">
        <v>46</v>
      </c>
      <c r="D7" t="s">
        <v>47</v>
      </c>
      <c r="F7" t="s">
        <v>45</v>
      </c>
      <c r="G7" t="s">
        <v>46</v>
      </c>
      <c r="H7" t="s">
        <v>47</v>
      </c>
    </row>
    <row r="8" spans="1:8" x14ac:dyDescent="0.25">
      <c r="A8">
        <v>200</v>
      </c>
      <c r="B8">
        <f>(($A8/B$6)-2)*(1+SQRT(1+(4*$A8/B$6)/((($A8/B$6)-2)^2)))</f>
        <v>6.4721359549995796</v>
      </c>
      <c r="C8">
        <f t="shared" ref="C8:D23" si="0">(($A8/C$6)-2)*(1+SQRT(1+(4*$A8/C$6)/((($A8/C$6)-2)^2)))</f>
        <v>3.9999999999999996</v>
      </c>
      <c r="D8">
        <f t="shared" si="0"/>
        <v>3.211916454905269</v>
      </c>
      <c r="F8">
        <f>20*LOG(B8)</f>
        <v>16.220952631558823</v>
      </c>
      <c r="G8">
        <f>20*LOG(C8)</f>
        <v>12.041199826559248</v>
      </c>
      <c r="H8">
        <f>20*LOG(D8)</f>
        <v>10.135284806569304</v>
      </c>
    </row>
    <row r="9" spans="1:8" x14ac:dyDescent="0.25">
      <c r="A9">
        <f>A8+50</f>
        <v>250</v>
      </c>
      <c r="B9">
        <f t="shared" ref="B9:D44" si="1">(($A9/B$6)-2)*(1+SQRT(1+(4*$A9/B$6)/((($A9/B$6)-2)^2)))</f>
        <v>8.3851648071345046</v>
      </c>
      <c r="C9">
        <f t="shared" si="0"/>
        <v>5.2206345965635341</v>
      </c>
      <c r="D9">
        <f t="shared" si="0"/>
        <v>4.2006492890554137</v>
      </c>
      <c r="F9">
        <f t="shared" ref="F9:F44" si="2">20*LOG(B9)</f>
        <v>18.470232058283237</v>
      </c>
      <c r="G9">
        <f t="shared" ref="G9:G44" si="3">20*LOG(C9)</f>
        <v>14.354465941404055</v>
      </c>
      <c r="H9">
        <f t="shared" ref="H9:H44" si="4">20*LOG(D9)</f>
        <v>12.466328478719685</v>
      </c>
    </row>
    <row r="10" spans="1:8" x14ac:dyDescent="0.25">
      <c r="A10">
        <f t="shared" ref="A10:A44" si="5">A9+50</f>
        <v>300</v>
      </c>
      <c r="B10">
        <f t="shared" si="1"/>
        <v>10.32455532033676</v>
      </c>
      <c r="C10">
        <f t="shared" si="0"/>
        <v>6.4721359549995796</v>
      </c>
      <c r="D10">
        <f t="shared" si="0"/>
        <v>5.2206345965635341</v>
      </c>
      <c r="F10">
        <f t="shared" si="2"/>
        <v>20.277427112461673</v>
      </c>
      <c r="G10">
        <f t="shared" si="3"/>
        <v>16.220952631558823</v>
      </c>
      <c r="H10">
        <f t="shared" si="4"/>
        <v>14.354465941404055</v>
      </c>
    </row>
    <row r="11" spans="1:8" x14ac:dyDescent="0.25">
      <c r="A11">
        <f t="shared" si="5"/>
        <v>350</v>
      </c>
      <c r="B11">
        <f t="shared" si="1"/>
        <v>12.280109889280517</v>
      </c>
      <c r="C11">
        <f t="shared" si="0"/>
        <v>7.7438487372426064</v>
      </c>
      <c r="D11">
        <f t="shared" si="0"/>
        <v>6.2619263675898722</v>
      </c>
      <c r="F11">
        <f t="shared" si="2"/>
        <v>21.784045062641439</v>
      </c>
      <c r="G11">
        <f t="shared" si="3"/>
        <v>17.779137223758696</v>
      </c>
      <c r="H11">
        <f t="shared" si="4"/>
        <v>15.934159131036585</v>
      </c>
    </row>
    <row r="12" spans="1:8" x14ac:dyDescent="0.25">
      <c r="A12">
        <f t="shared" si="5"/>
        <v>400</v>
      </c>
      <c r="B12">
        <f t="shared" si="1"/>
        <v>14.246211251235321</v>
      </c>
      <c r="C12">
        <f t="shared" si="0"/>
        <v>9.0293358302116875</v>
      </c>
      <c r="D12">
        <f t="shared" si="0"/>
        <v>7.3181582665469582</v>
      </c>
      <c r="F12">
        <f t="shared" si="2"/>
        <v>23.073987600628069</v>
      </c>
      <c r="G12">
        <f t="shared" si="3"/>
        <v>19.113116122809611</v>
      </c>
      <c r="H12">
        <f t="shared" si="4"/>
        <v>17.288035950906732</v>
      </c>
    </row>
    <row r="13" spans="1:8" x14ac:dyDescent="0.25">
      <c r="A13">
        <f t="shared" si="5"/>
        <v>450</v>
      </c>
      <c r="B13">
        <f t="shared" si="1"/>
        <v>16.219544457292884</v>
      </c>
      <c r="C13">
        <f t="shared" si="0"/>
        <v>10.32455532033676</v>
      </c>
      <c r="D13">
        <f t="shared" si="0"/>
        <v>8.3851648071345046</v>
      </c>
      <c r="F13">
        <f t="shared" si="2"/>
        <v>24.200773048720734</v>
      </c>
      <c r="G13">
        <f t="shared" si="3"/>
        <v>20.277427112461673</v>
      </c>
      <c r="H13">
        <f t="shared" si="4"/>
        <v>18.470232058283237</v>
      </c>
    </row>
    <row r="14" spans="1:8" x14ac:dyDescent="0.25">
      <c r="A14">
        <f t="shared" si="5"/>
        <v>500</v>
      </c>
      <c r="B14">
        <f t="shared" si="1"/>
        <v>18.198039027185569</v>
      </c>
      <c r="C14">
        <f t="shared" si="0"/>
        <v>11.626871005940368</v>
      </c>
      <c r="D14">
        <f t="shared" si="0"/>
        <v>9.4601467802606312</v>
      </c>
      <c r="F14">
        <f t="shared" si="2"/>
        <v>25.200491841508036</v>
      </c>
      <c r="G14">
        <f t="shared" si="3"/>
        <v>21.309257084439786</v>
      </c>
      <c r="H14">
        <f t="shared" si="4"/>
        <v>19.517957496244552</v>
      </c>
    </row>
    <row r="15" spans="1:8" x14ac:dyDescent="0.25">
      <c r="A15">
        <f t="shared" si="5"/>
        <v>550</v>
      </c>
      <c r="B15">
        <f t="shared" si="1"/>
        <v>20.180339887498953</v>
      </c>
      <c r="C15">
        <f t="shared" si="0"/>
        <v>12.934502833994253</v>
      </c>
      <c r="D15">
        <f t="shared" si="0"/>
        <v>10.54117168721346</v>
      </c>
      <c r="F15">
        <f t="shared" si="2"/>
        <v>26.098569531399583</v>
      </c>
      <c r="G15">
        <f t="shared" si="3"/>
        <v>22.234994806234944</v>
      </c>
      <c r="H15">
        <f t="shared" si="4"/>
        <v>20.457777737472988</v>
      </c>
    </row>
    <row r="16" spans="1:8" x14ac:dyDescent="0.25">
      <c r="A16">
        <f t="shared" si="5"/>
        <v>600</v>
      </c>
      <c r="B16">
        <f t="shared" si="1"/>
        <v>22.16552506059644</v>
      </c>
      <c r="C16">
        <f t="shared" si="0"/>
        <v>14.246211251235321</v>
      </c>
      <c r="D16">
        <f t="shared" si="0"/>
        <v>11.626871005940368</v>
      </c>
      <c r="F16">
        <f t="shared" si="2"/>
        <v>26.913560467923723</v>
      </c>
      <c r="G16">
        <f t="shared" si="3"/>
        <v>23.073987600628069</v>
      </c>
      <c r="H16">
        <f t="shared" si="4"/>
        <v>21.309257084439786</v>
      </c>
    </row>
    <row r="17" spans="1:8" x14ac:dyDescent="0.25">
      <c r="A17">
        <f t="shared" si="5"/>
        <v>650</v>
      </c>
      <c r="B17">
        <f t="shared" si="1"/>
        <v>24.152946437965905</v>
      </c>
      <c r="C17">
        <f t="shared" si="0"/>
        <v>15.561109376084222</v>
      </c>
      <c r="D17">
        <f t="shared" si="0"/>
        <v>12.716252768407665</v>
      </c>
      <c r="F17">
        <f t="shared" si="2"/>
        <v>27.659402365266669</v>
      </c>
      <c r="G17">
        <f t="shared" si="3"/>
        <v>23.840811105949147</v>
      </c>
      <c r="H17">
        <f t="shared" si="4"/>
        <v>22.087183041088743</v>
      </c>
    </row>
    <row r="18" spans="1:8" x14ac:dyDescent="0.25">
      <c r="A18">
        <f t="shared" si="5"/>
        <v>700</v>
      </c>
      <c r="B18">
        <f t="shared" si="1"/>
        <v>26.142135623730951</v>
      </c>
      <c r="C18">
        <f t="shared" si="0"/>
        <v>16.87854737551757</v>
      </c>
      <c r="D18">
        <f t="shared" si="0"/>
        <v>13.808582666485622</v>
      </c>
      <c r="F18">
        <f t="shared" si="2"/>
        <v>28.34682126834586</v>
      </c>
      <c r="G18">
        <f t="shared" si="3"/>
        <v>24.546701341120357</v>
      </c>
      <c r="H18">
        <f t="shared" si="4"/>
        <v>22.802982084659938</v>
      </c>
    </row>
    <row r="19" spans="1:8" x14ac:dyDescent="0.25">
      <c r="A19">
        <f t="shared" si="5"/>
        <v>750</v>
      </c>
      <c r="B19">
        <f t="shared" si="1"/>
        <v>28.132745950421558</v>
      </c>
      <c r="C19">
        <f t="shared" si="0"/>
        <v>18.198039027185569</v>
      </c>
      <c r="D19">
        <f t="shared" si="0"/>
        <v>14.903306754788295</v>
      </c>
      <c r="F19">
        <f t="shared" si="2"/>
        <v>28.984242487536619</v>
      </c>
      <c r="G19">
        <f t="shared" si="3"/>
        <v>25.200491841508036</v>
      </c>
      <c r="H19">
        <f t="shared" si="4"/>
        <v>23.465652812572749</v>
      </c>
    </row>
    <row r="20" spans="1:8" x14ac:dyDescent="0.25">
      <c r="A20">
        <f t="shared" si="5"/>
        <v>800</v>
      </c>
      <c r="B20">
        <f t="shared" si="1"/>
        <v>30.124515496597102</v>
      </c>
      <c r="C20">
        <f t="shared" si="0"/>
        <v>19.519213730733139</v>
      </c>
      <c r="D20">
        <f t="shared" si="0"/>
        <v>15.999999999999998</v>
      </c>
      <c r="F20">
        <f t="shared" si="2"/>
        <v>29.578401414499034</v>
      </c>
      <c r="G20">
        <f t="shared" si="3"/>
        <v>25.80924639030059</v>
      </c>
      <c r="H20">
        <f t="shared" si="4"/>
        <v>24.082399653118497</v>
      </c>
    </row>
    <row r="21" spans="1:8" x14ac:dyDescent="0.25">
      <c r="A21">
        <f t="shared" si="5"/>
        <v>850</v>
      </c>
      <c r="B21">
        <f t="shared" si="1"/>
        <v>32.11724276862369</v>
      </c>
      <c r="C21">
        <f t="shared" si="0"/>
        <v>20.841784334421384</v>
      </c>
      <c r="D21">
        <f t="shared" si="0"/>
        <v>17.09833127122036</v>
      </c>
      <c r="F21">
        <f t="shared" si="2"/>
        <v>30.134765089685473</v>
      </c>
      <c r="G21">
        <f t="shared" si="3"/>
        <v>26.378697952261938</v>
      </c>
      <c r="H21">
        <f t="shared" si="4"/>
        <v>24.659074541100953</v>
      </c>
    </row>
    <row r="22" spans="1:8" x14ac:dyDescent="0.25">
      <c r="A22">
        <f t="shared" si="5"/>
        <v>900</v>
      </c>
      <c r="B22">
        <f t="shared" si="1"/>
        <v>34.110770276274835</v>
      </c>
      <c r="C22">
        <f t="shared" si="0"/>
        <v>22.16552506059644</v>
      </c>
      <c r="D22">
        <f t="shared" si="0"/>
        <v>18.198039027185569</v>
      </c>
      <c r="F22">
        <f t="shared" si="2"/>
        <v>30.657830531776558</v>
      </c>
      <c r="G22">
        <f t="shared" si="3"/>
        <v>26.913560467923723</v>
      </c>
      <c r="H22">
        <f t="shared" si="4"/>
        <v>25.200491841508036</v>
      </c>
    </row>
    <row r="23" spans="1:8" x14ac:dyDescent="0.25">
      <c r="A23">
        <f t="shared" si="5"/>
        <v>950</v>
      </c>
      <c r="B23">
        <f t="shared" si="1"/>
        <v>36.104973174542799</v>
      </c>
      <c r="C23">
        <f t="shared" si="0"/>
        <v>23.490256041114225</v>
      </c>
      <c r="D23">
        <f t="shared" si="0"/>
        <v>19.298914112655833</v>
      </c>
      <c r="F23">
        <f t="shared" si="2"/>
        <v>31.151340533130018</v>
      </c>
      <c r="G23">
        <f t="shared" si="3"/>
        <v>27.417755011275425</v>
      </c>
      <c r="H23">
        <f t="shared" si="4"/>
        <v>25.710657467047859</v>
      </c>
    </row>
    <row r="24" spans="1:8" x14ac:dyDescent="0.25">
      <c r="A24">
        <f t="shared" si="5"/>
        <v>1000</v>
      </c>
      <c r="B24">
        <f t="shared" si="1"/>
        <v>38.09975124224178</v>
      </c>
      <c r="C24">
        <f t="shared" si="1"/>
        <v>24.815832277437792</v>
      </c>
      <c r="D24">
        <f t="shared" si="1"/>
        <v>20.400787374116035</v>
      </c>
      <c r="F24">
        <f t="shared" si="2"/>
        <v>31.618442802502198</v>
      </c>
      <c r="G24">
        <f t="shared" si="3"/>
        <v>27.894576904337875</v>
      </c>
      <c r="H24">
        <f t="shared" si="4"/>
        <v>26.192938589336435</v>
      </c>
    </row>
    <row r="25" spans="1:8" x14ac:dyDescent="0.25">
      <c r="A25">
        <f t="shared" si="5"/>
        <v>1050</v>
      </c>
      <c r="B25">
        <f t="shared" si="1"/>
        <v>40.095023109728984</v>
      </c>
      <c r="C25">
        <f t="shared" si="1"/>
        <v>26.142135623730951</v>
      </c>
      <c r="D25">
        <f t="shared" si="1"/>
        <v>21.503520603043135</v>
      </c>
      <c r="F25">
        <f t="shared" si="2"/>
        <v>32.061809362566798</v>
      </c>
      <c r="G25">
        <f t="shared" si="3"/>
        <v>28.34682126834586</v>
      </c>
      <c r="H25">
        <f t="shared" si="4"/>
        <v>26.650191387432049</v>
      </c>
    </row>
    <row r="26" spans="1:8" x14ac:dyDescent="0.25">
      <c r="A26">
        <f t="shared" si="5"/>
        <v>1100</v>
      </c>
      <c r="B26">
        <f t="shared" si="1"/>
        <v>42.090722034374522</v>
      </c>
      <c r="C26">
        <f t="shared" si="1"/>
        <v>27.469068874116346</v>
      </c>
      <c r="D26">
        <f t="shared" si="1"/>
        <v>22.606999816082464</v>
      </c>
      <c r="F26">
        <f t="shared" si="2"/>
        <v>32.483727516079483</v>
      </c>
      <c r="G26">
        <f t="shared" si="3"/>
        <v>28.77687876563229</v>
      </c>
      <c r="H26">
        <f t="shared" si="4"/>
        <v>27.084858615527587</v>
      </c>
    </row>
    <row r="27" spans="1:8" x14ac:dyDescent="0.25">
      <c r="A27">
        <f t="shared" si="5"/>
        <v>1150</v>
      </c>
      <c r="B27">
        <f t="shared" si="1"/>
        <v>44.086792761230392</v>
      </c>
      <c r="C27">
        <f t="shared" si="1"/>
        <v>28.796551339657604</v>
      </c>
      <c r="D27">
        <f t="shared" si="1"/>
        <v>23.711130202353225</v>
      </c>
      <c r="F27">
        <f t="shared" si="2"/>
        <v>32.886170115894288</v>
      </c>
      <c r="G27">
        <f t="shared" si="3"/>
        <v>29.186809599742244</v>
      </c>
      <c r="H27">
        <f t="shared" si="4"/>
        <v>27.499045106512035</v>
      </c>
    </row>
    <row r="28" spans="1:8" x14ac:dyDescent="0.25">
      <c r="A28">
        <f t="shared" si="5"/>
        <v>1200</v>
      </c>
      <c r="B28">
        <f t="shared" si="1"/>
        <v>46.083189157584592</v>
      </c>
      <c r="C28">
        <f t="shared" si="1"/>
        <v>30.124515496597102</v>
      </c>
      <c r="D28">
        <f t="shared" si="1"/>
        <v>24.815832277437792</v>
      </c>
      <c r="F28">
        <f t="shared" si="2"/>
        <v>33.270850530531682</v>
      </c>
      <c r="G28">
        <f t="shared" si="3"/>
        <v>29.578401414499034</v>
      </c>
      <c r="H28">
        <f t="shared" si="4"/>
        <v>27.894576904337875</v>
      </c>
    </row>
    <row r="29" spans="1:8" x14ac:dyDescent="0.25">
      <c r="A29">
        <f t="shared" si="5"/>
        <v>1250</v>
      </c>
      <c r="B29">
        <f t="shared" si="1"/>
        <v>48.079872407968907</v>
      </c>
      <c r="C29">
        <f t="shared" si="1"/>
        <v>31.452904416018903</v>
      </c>
      <c r="D29">
        <f t="shared" si="1"/>
        <v>25.921038922575857</v>
      </c>
      <c r="F29">
        <f t="shared" si="2"/>
        <v>33.639266129732029</v>
      </c>
      <c r="G29">
        <f t="shared" si="3"/>
        <v>29.953215102849747</v>
      </c>
      <c r="H29">
        <f t="shared" si="4"/>
        <v>28.273048083862797</v>
      </c>
    </row>
    <row r="30" spans="1:8" x14ac:dyDescent="0.25">
      <c r="A30">
        <f t="shared" si="5"/>
        <v>1300</v>
      </c>
      <c r="B30">
        <f t="shared" si="1"/>
        <v>50.076809620810593</v>
      </c>
      <c r="C30">
        <f t="shared" si="1"/>
        <v>32.781669771069865</v>
      </c>
      <c r="D30">
        <f t="shared" si="1"/>
        <v>27.026693081353706</v>
      </c>
      <c r="F30">
        <f t="shared" si="2"/>
        <v>33.992733046134866</v>
      </c>
      <c r="G30">
        <f t="shared" si="3"/>
        <v>30.312621421475839</v>
      </c>
      <c r="H30">
        <f t="shared" si="4"/>
        <v>28.635858195232302</v>
      </c>
    </row>
    <row r="31" spans="1:8" x14ac:dyDescent="0.25">
      <c r="A31">
        <f t="shared" si="5"/>
        <v>1350</v>
      </c>
      <c r="B31">
        <f t="shared" si="1"/>
        <v>52.073972741361764</v>
      </c>
      <c r="C31">
        <f t="shared" si="1"/>
        <v>34.110770276274835</v>
      </c>
      <c r="D31">
        <f t="shared" si="1"/>
        <v>28.132745950421558</v>
      </c>
      <c r="F31">
        <f t="shared" si="2"/>
        <v>34.332414228311769</v>
      </c>
      <c r="G31">
        <f t="shared" si="3"/>
        <v>30.657830531776558</v>
      </c>
      <c r="H31">
        <f t="shared" si="4"/>
        <v>28.984242487536619</v>
      </c>
    </row>
    <row r="32" spans="1:8" x14ac:dyDescent="0.25">
      <c r="A32">
        <f t="shared" si="5"/>
        <v>1400</v>
      </c>
      <c r="B32">
        <f t="shared" si="1"/>
        <v>54.071337695236394</v>
      </c>
      <c r="C32">
        <f t="shared" si="1"/>
        <v>35.440170453771636</v>
      </c>
      <c r="D32">
        <f t="shared" si="1"/>
        <v>29.239155545416793</v>
      </c>
      <c r="F32">
        <f t="shared" si="2"/>
        <v>34.659342278316018</v>
      </c>
      <c r="G32">
        <f t="shared" si="3"/>
        <v>30.989916040233908</v>
      </c>
      <c r="H32">
        <f t="shared" si="4"/>
        <v>29.31929651259636</v>
      </c>
    </row>
    <row r="33" spans="1:8" x14ac:dyDescent="0.25">
      <c r="A33">
        <f t="shared" si="5"/>
        <v>1450</v>
      </c>
      <c r="B33">
        <f t="shared" si="1"/>
        <v>56.068883707497264</v>
      </c>
      <c r="C33">
        <f t="shared" si="1"/>
        <v>36.769839649484332</v>
      </c>
      <c r="D33">
        <f t="shared" si="1"/>
        <v>30.345885554711113</v>
      </c>
      <c r="F33">
        <f t="shared" si="2"/>
        <v>34.974438193665947</v>
      </c>
      <c r="G33">
        <f t="shared" si="3"/>
        <v>31.309834718945933</v>
      </c>
      <c r="H33">
        <f t="shared" si="4"/>
        <v>29.641996312168423</v>
      </c>
    </row>
    <row r="34" spans="1:8" x14ac:dyDescent="0.25">
      <c r="A34">
        <f t="shared" si="5"/>
        <v>1500</v>
      </c>
      <c r="B34">
        <f t="shared" si="1"/>
        <v>58.06659275674582</v>
      </c>
      <c r="C34">
        <f t="shared" si="1"/>
        <v>38.09975124224178</v>
      </c>
      <c r="D34">
        <f t="shared" si="1"/>
        <v>31.452904416018903</v>
      </c>
      <c r="F34">
        <f t="shared" si="2"/>
        <v>35.278526863233253</v>
      </c>
      <c r="G34">
        <f t="shared" si="3"/>
        <v>31.618442802502198</v>
      </c>
      <c r="H34">
        <f t="shared" si="4"/>
        <v>29.953215102849747</v>
      </c>
    </row>
    <row r="35" spans="1:8" x14ac:dyDescent="0.25">
      <c r="A35">
        <f t="shared" si="5"/>
        <v>1550</v>
      </c>
      <c r="B35">
        <f t="shared" si="1"/>
        <v>60.064449134018133</v>
      </c>
      <c r="C35">
        <f t="shared" si="1"/>
        <v>39.429882003196589</v>
      </c>
      <c r="D35">
        <f t="shared" si="1"/>
        <v>32.560184567077073</v>
      </c>
      <c r="F35">
        <f t="shared" si="2"/>
        <v>35.572349968111283</v>
      </c>
      <c r="G35">
        <f t="shared" si="3"/>
        <v>31.916509548343853</v>
      </c>
      <c r="H35">
        <f t="shared" si="4"/>
        <v>30.25373716036043</v>
      </c>
    </row>
    <row r="36" spans="1:8" x14ac:dyDescent="0.25">
      <c r="A36">
        <f t="shared" si="5"/>
        <v>1600</v>
      </c>
      <c r="B36">
        <f t="shared" si="1"/>
        <v>62.06243908376279</v>
      </c>
      <c r="C36">
        <f t="shared" si="1"/>
        <v>40.760211573317598</v>
      </c>
      <c r="D36">
        <f t="shared" si="1"/>
        <v>33.667701833403321</v>
      </c>
      <c r="F36">
        <f t="shared" si="2"/>
        <v>35.856576791319263</v>
      </c>
      <c r="G36">
        <f t="shared" si="3"/>
        <v>32.204728592500274</v>
      </c>
      <c r="H36">
        <f t="shared" si="4"/>
        <v>30.544269446778522</v>
      </c>
    </row>
    <row r="37" spans="1:8" x14ac:dyDescent="0.25">
      <c r="A37">
        <f t="shared" si="5"/>
        <v>1650</v>
      </c>
      <c r="B37">
        <f t="shared" si="1"/>
        <v>64.060550509633089</v>
      </c>
      <c r="C37">
        <f t="shared" si="1"/>
        <v>42.090722034374522</v>
      </c>
      <c r="D37">
        <f t="shared" si="1"/>
        <v>34.775434924830741</v>
      </c>
      <c r="F37">
        <f t="shared" si="2"/>
        <v>36.131813329786965</v>
      </c>
      <c r="G37">
        <f t="shared" si="3"/>
        <v>32.483727516079483</v>
      </c>
      <c r="H37">
        <f t="shared" si="4"/>
        <v>30.825451405501877</v>
      </c>
    </row>
    <row r="38" spans="1:8" x14ac:dyDescent="0.25">
      <c r="A38">
        <f t="shared" si="5"/>
        <v>1700</v>
      </c>
      <c r="B38">
        <f t="shared" si="1"/>
        <v>66.058772731852798</v>
      </c>
      <c r="C38">
        <f t="shared" si="1"/>
        <v>43.421397554501347</v>
      </c>
      <c r="D38">
        <f t="shared" si="1"/>
        <v>35.883365018984982</v>
      </c>
      <c r="F38">
        <f t="shared" si="2"/>
        <v>36.398610018432393</v>
      </c>
      <c r="G38">
        <f t="shared" si="3"/>
        <v>32.754075949590685</v>
      </c>
      <c r="H38">
        <f t="shared" si="4"/>
        <v>31.097863258595808</v>
      </c>
    </row>
    <row r="39" spans="1:8" x14ac:dyDescent="0.25">
      <c r="A39">
        <f t="shared" si="5"/>
        <v>1750</v>
      </c>
      <c r="B39">
        <f t="shared" si="1"/>
        <v>68.057096285916202</v>
      </c>
      <c r="C39">
        <f t="shared" si="1"/>
        <v>44.75222409366706</v>
      </c>
      <c r="D39">
        <f t="shared" si="1"/>
        <v>36.991475414724469</v>
      </c>
      <c r="F39">
        <f t="shared" si="2"/>
        <v>36.6574683122086</v>
      </c>
      <c r="G39">
        <f t="shared" si="3"/>
        <v>33.016292474649582</v>
      </c>
      <c r="H39">
        <f t="shared" si="4"/>
        <v>31.362033072209293</v>
      </c>
    </row>
    <row r="40" spans="1:8" x14ac:dyDescent="0.25">
      <c r="A40">
        <f t="shared" si="5"/>
        <v>1800</v>
      </c>
      <c r="B40">
        <f t="shared" si="1"/>
        <v>70.055512754639892</v>
      </c>
      <c r="C40">
        <f t="shared" si="1"/>
        <v>46.083189157584592</v>
      </c>
      <c r="D40">
        <f t="shared" si="1"/>
        <v>38.09975124224178</v>
      </c>
      <c r="F40">
        <f t="shared" si="2"/>
        <v>36.908846322690849</v>
      </c>
      <c r="G40">
        <f t="shared" si="3"/>
        <v>33.270850530531682</v>
      </c>
      <c r="H40">
        <f t="shared" si="4"/>
        <v>31.618442802502198</v>
      </c>
    </row>
    <row r="41" spans="1:8" x14ac:dyDescent="0.25">
      <c r="A41">
        <f t="shared" si="5"/>
        <v>1850</v>
      </c>
      <c r="B41">
        <f t="shared" si="1"/>
        <v>72.054014627297803</v>
      </c>
      <c r="C41">
        <f t="shared" si="1"/>
        <v>47.414281591027446</v>
      </c>
      <c r="D41">
        <f t="shared" si="1"/>
        <v>39.208179219330844</v>
      </c>
      <c r="F41">
        <f t="shared" si="2"/>
        <v>37.153163667444119</v>
      </c>
      <c r="G41">
        <f t="shared" si="3"/>
        <v>33.518183492541432</v>
      </c>
      <c r="H41">
        <f t="shared" si="4"/>
        <v>31.867533493105412</v>
      </c>
    </row>
    <row r="42" spans="1:8" x14ac:dyDescent="0.25">
      <c r="A42">
        <f t="shared" si="5"/>
        <v>1900</v>
      </c>
      <c r="B42">
        <f t="shared" si="1"/>
        <v>74.0525951808809</v>
      </c>
      <c r="C42">
        <f t="shared" si="1"/>
        <v>48.745491403394553</v>
      </c>
      <c r="D42">
        <f t="shared" si="1"/>
        <v>40.316747445484076</v>
      </c>
      <c r="F42">
        <f t="shared" si="2"/>
        <v>37.390805660382007</v>
      </c>
      <c r="G42">
        <f t="shared" si="3"/>
        <v>33.758689057438993</v>
      </c>
      <c r="H42">
        <f t="shared" si="4"/>
        <v>32.109709762669894</v>
      </c>
    </row>
    <row r="43" spans="1:8" x14ac:dyDescent="0.25">
      <c r="A43">
        <f t="shared" si="5"/>
        <v>1950</v>
      </c>
      <c r="B43">
        <f t="shared" si="1"/>
        <v>76.051248379533263</v>
      </c>
      <c r="C43">
        <f t="shared" si="1"/>
        <v>50.076809620810593</v>
      </c>
      <c r="D43">
        <f t="shared" si="1"/>
        <v>41.425445227156793</v>
      </c>
      <c r="F43">
        <f t="shared" si="2"/>
        <v>37.622126947633802</v>
      </c>
      <c r="G43">
        <f t="shared" si="3"/>
        <v>33.992733046134866</v>
      </c>
      <c r="H43">
        <f t="shared" si="4"/>
        <v>32.345343695434387</v>
      </c>
    </row>
    <row r="44" spans="1:8" x14ac:dyDescent="0.25">
      <c r="A44">
        <f t="shared" si="5"/>
        <v>2000</v>
      </c>
      <c r="B44">
        <f t="shared" si="1"/>
        <v>78.049968789001582</v>
      </c>
      <c r="C44">
        <f t="shared" si="1"/>
        <v>51.40822816017544</v>
      </c>
      <c r="D44">
        <f t="shared" si="1"/>
        <v>42.534262928841308</v>
      </c>
      <c r="F44">
        <f t="shared" si="2"/>
        <v>37.847454674613928</v>
      </c>
      <c r="G44">
        <f t="shared" si="3"/>
        <v>34.220652713979739</v>
      </c>
      <c r="H44">
        <f t="shared" si="4"/>
        <v>32.574778227379127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3" r:id="rId3">
          <objectPr defaultSize="0" autoPict="0" r:id="rId4">
            <anchor moveWithCells="1">
              <from>
                <xdr:col>9</xdr:col>
                <xdr:colOff>428625</xdr:colOff>
                <xdr:row>0</xdr:row>
                <xdr:rowOff>47625</xdr:rowOff>
              </from>
              <to>
                <xdr:col>14</xdr:col>
                <xdr:colOff>180975</xdr:colOff>
                <xdr:row>5</xdr:row>
                <xdr:rowOff>85725</xdr:rowOff>
              </to>
            </anchor>
          </objectPr>
        </oleObject>
      </mc:Choice>
      <mc:Fallback>
        <oleObject progId="Equation.3" shapeId="307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S50"/>
  <sheetViews>
    <sheetView zoomScale="78" zoomScaleNormal="78" workbookViewId="0">
      <selection activeCell="H48" sqref="H48"/>
    </sheetView>
  </sheetViews>
  <sheetFormatPr defaultRowHeight="15" x14ac:dyDescent="0.25"/>
  <cols>
    <col min="1" max="1" width="10.42578125" customWidth="1"/>
    <col min="3" max="3" width="10.28515625" customWidth="1"/>
    <col min="4" max="4" width="11" customWidth="1"/>
    <col min="6" max="6" width="13.28515625" bestFit="1" customWidth="1"/>
  </cols>
  <sheetData>
    <row r="9" spans="3:19" x14ac:dyDescent="0.25">
      <c r="C9" s="4"/>
    </row>
    <row r="10" spans="3:19" x14ac:dyDescent="0.25">
      <c r="F10" s="3"/>
    </row>
    <row r="14" spans="3:19" ht="15.75" x14ac:dyDescent="0.25">
      <c r="C14" s="8"/>
    </row>
    <row r="15" spans="3:19" x14ac:dyDescent="0.25">
      <c r="C15" s="9"/>
    </row>
    <row r="16" spans="3:19" ht="15.75" x14ac:dyDescent="0.25">
      <c r="D16" s="8"/>
      <c r="M16" s="5"/>
      <c r="N16" s="5"/>
      <c r="O16" s="6"/>
      <c r="P16" s="6"/>
      <c r="Q16" s="6"/>
      <c r="R16" s="6"/>
      <c r="S16" s="7"/>
    </row>
    <row r="17" spans="4:19" ht="15.75" x14ac:dyDescent="0.25">
      <c r="D17" s="8"/>
      <c r="M17" s="5"/>
      <c r="N17" s="5"/>
      <c r="O17" s="6"/>
      <c r="P17" s="6"/>
      <c r="Q17" s="6"/>
      <c r="R17" s="6"/>
      <c r="S17" s="7"/>
    </row>
    <row r="18" spans="4:19" x14ac:dyDescent="0.25">
      <c r="M18" s="5"/>
      <c r="N18" s="5"/>
      <c r="O18" s="6"/>
      <c r="P18" s="6"/>
      <c r="Q18" s="6"/>
      <c r="R18" s="6"/>
      <c r="S18" s="7"/>
    </row>
    <row r="19" spans="4:19" x14ac:dyDescent="0.25">
      <c r="M19" s="5"/>
      <c r="N19" s="5"/>
      <c r="O19" s="6"/>
      <c r="P19" s="6"/>
      <c r="Q19" s="6"/>
      <c r="R19" s="6"/>
      <c r="S19" s="7"/>
    </row>
    <row r="20" spans="4:19" ht="15.75" x14ac:dyDescent="0.25">
      <c r="D20" s="8"/>
      <c r="M20" s="5"/>
      <c r="N20" s="5"/>
      <c r="O20" s="6"/>
      <c r="P20" s="6"/>
      <c r="Q20" s="6"/>
      <c r="R20" s="6"/>
      <c r="S20" s="7"/>
    </row>
    <row r="21" spans="4:19" ht="15.75" x14ac:dyDescent="0.25">
      <c r="D21" s="8"/>
      <c r="M21" s="5"/>
      <c r="N21" s="5"/>
      <c r="O21" s="6"/>
      <c r="P21" s="6"/>
      <c r="Q21" s="6"/>
      <c r="R21" s="6"/>
      <c r="S21" s="7"/>
    </row>
    <row r="22" spans="4:19" x14ac:dyDescent="0.25">
      <c r="M22" s="5"/>
      <c r="N22" s="5"/>
      <c r="O22" s="6"/>
      <c r="P22" s="6"/>
      <c r="Q22" s="6"/>
      <c r="R22" s="6"/>
      <c r="S22" s="7"/>
    </row>
    <row r="23" spans="4:19" x14ac:dyDescent="0.25">
      <c r="M23" s="5"/>
      <c r="N23" s="5"/>
      <c r="O23" s="6"/>
      <c r="P23" s="6"/>
      <c r="Q23" s="6"/>
      <c r="R23" s="6"/>
      <c r="S23" s="7"/>
    </row>
    <row r="24" spans="4:19" x14ac:dyDescent="0.25">
      <c r="M24" s="5"/>
      <c r="N24" s="5"/>
      <c r="O24" s="6"/>
      <c r="P24" s="6"/>
      <c r="Q24" s="6"/>
      <c r="R24" s="6"/>
      <c r="S24" s="7"/>
    </row>
    <row r="25" spans="4:19" x14ac:dyDescent="0.25">
      <c r="F25" s="5"/>
      <c r="M25" s="5"/>
      <c r="N25" s="5"/>
      <c r="O25" s="6"/>
      <c r="P25" s="6"/>
      <c r="Q25" s="6"/>
      <c r="R25" s="6"/>
      <c r="S25" s="7"/>
    </row>
    <row r="26" spans="4:19" x14ac:dyDescent="0.25">
      <c r="F26" s="5"/>
    </row>
    <row r="31" spans="4:19" x14ac:dyDescent="0.25">
      <c r="K31" s="5"/>
    </row>
    <row r="32" spans="4:19" x14ac:dyDescent="0.25">
      <c r="K32" s="5"/>
    </row>
    <row r="33" spans="11:11" x14ac:dyDescent="0.25">
      <c r="K33" s="5"/>
    </row>
    <row r="34" spans="11:11" x14ac:dyDescent="0.25">
      <c r="K34" s="5"/>
    </row>
    <row r="35" spans="11:11" x14ac:dyDescent="0.25">
      <c r="K35" s="5"/>
    </row>
    <row r="36" spans="11:11" x14ac:dyDescent="0.25">
      <c r="K36" s="5"/>
    </row>
    <row r="37" spans="11:11" x14ac:dyDescent="0.25">
      <c r="K37" s="5"/>
    </row>
    <row r="38" spans="11:11" x14ac:dyDescent="0.25">
      <c r="K38" s="5"/>
    </row>
    <row r="39" spans="11:11" x14ac:dyDescent="0.25">
      <c r="K39" s="5"/>
    </row>
    <row r="40" spans="11:11" x14ac:dyDescent="0.25">
      <c r="K40" s="5"/>
    </row>
    <row r="41" spans="11:11" x14ac:dyDescent="0.25">
      <c r="K41" s="5"/>
    </row>
    <row r="42" spans="11:11" x14ac:dyDescent="0.25">
      <c r="K42" s="5"/>
    </row>
    <row r="43" spans="11:11" x14ac:dyDescent="0.25">
      <c r="K43" s="5"/>
    </row>
    <row r="44" spans="11:11" x14ac:dyDescent="0.25">
      <c r="K44" s="5"/>
    </row>
    <row r="45" spans="11:11" x14ac:dyDescent="0.25">
      <c r="K45" s="5"/>
    </row>
    <row r="46" spans="11:11" x14ac:dyDescent="0.25">
      <c r="K46" s="5"/>
    </row>
    <row r="47" spans="11:11" x14ac:dyDescent="0.25">
      <c r="K47" s="5"/>
    </row>
    <row r="48" spans="11:11" x14ac:dyDescent="0.25">
      <c r="K48" s="5"/>
    </row>
    <row r="49" spans="11:11" x14ac:dyDescent="0.25">
      <c r="K49" s="5"/>
    </row>
    <row r="50" spans="11:11" x14ac:dyDescent="0.25">
      <c r="K50" s="5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RowHeight="15" x14ac:dyDescent="0.25"/>
  <sheetData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Solutions</vt:lpstr>
      <vt:lpstr>1% Resistors</vt:lpstr>
      <vt:lpstr>Equations</vt:lpstr>
      <vt:lpstr>MaxGainPlots</vt:lpstr>
      <vt:lpstr>Sheet2</vt:lpstr>
      <vt:lpstr>Sheet1</vt:lpstr>
    </vt:vector>
  </TitlesOfParts>
  <Company>Intersil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msteffes</dc:creator>
  <cp:lastModifiedBy>CLOSSC</cp:lastModifiedBy>
  <dcterms:created xsi:type="dcterms:W3CDTF">2011-07-18T17:41:51Z</dcterms:created>
  <dcterms:modified xsi:type="dcterms:W3CDTF">2015-05-07T23:28:56Z</dcterms:modified>
</cp:coreProperties>
</file>