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Design_E Drive\E drive\study\Development\0 PROJECTS\EL-Project\New_Joinee\for New Joinee_16thAugust\Kiran\Aging\"/>
    </mc:Choice>
  </mc:AlternateContent>
  <xr:revisionPtr revIDLastSave="0" documentId="8_{CE89E205-B2DB-4C5C-A53C-0847FF07CCF9}" xr6:coauthVersionLast="36" xr6:coauthVersionMax="36" xr10:uidLastSave="{00000000-0000-0000-0000-000000000000}"/>
  <bookViews>
    <workbookView xWindow="0" yWindow="0" windowWidth="28800" windowHeight="12225" xr2:uid="{CBE06008-0F24-464B-9A99-6A71EF0A68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7" i="1" l="1"/>
  <c r="AG66" i="1"/>
  <c r="AG65" i="1"/>
  <c r="AG64" i="1"/>
  <c r="AG56" i="1"/>
  <c r="AG55" i="1"/>
  <c r="T36" i="1"/>
  <c r="P36" i="1"/>
  <c r="O36" i="1"/>
  <c r="T35" i="1"/>
  <c r="P35" i="1"/>
  <c r="T34" i="1"/>
  <c r="P34" i="1"/>
  <c r="T33" i="1"/>
  <c r="T32" i="1"/>
  <c r="T31" i="1"/>
  <c r="T30" i="1"/>
  <c r="Q30" i="1"/>
  <c r="T29" i="1"/>
  <c r="U29" i="1" s="1"/>
  <c r="S19" i="1"/>
  <c r="X18" i="1"/>
  <c r="S18" i="1"/>
  <c r="AA17" i="1"/>
  <c r="X17" i="1"/>
  <c r="Y17" i="1" s="1"/>
  <c r="S17" i="1"/>
  <c r="S16" i="1"/>
  <c r="S15" i="1"/>
  <c r="D9" i="1"/>
  <c r="Q5" i="1" s="1"/>
  <c r="D8" i="1"/>
  <c r="O7" i="1"/>
  <c r="O8" i="1" s="1"/>
  <c r="N7" i="1"/>
  <c r="O6" i="1"/>
  <c r="P6" i="1" s="1"/>
  <c r="N6" i="1"/>
  <c r="P5" i="1"/>
  <c r="O5" i="1"/>
  <c r="N5" i="1"/>
  <c r="R5" i="1" l="1"/>
  <c r="S5" i="1" s="1"/>
  <c r="T5" i="1" s="1"/>
  <c r="Q6" i="1"/>
  <c r="U30" i="1"/>
  <c r="O9" i="1"/>
  <c r="P7" i="1"/>
  <c r="O10" i="1" l="1"/>
  <c r="Q31" i="1"/>
  <c r="U31" i="1"/>
  <c r="R6" i="1"/>
  <c r="S6" i="1" s="1"/>
  <c r="T6" i="1" s="1"/>
  <c r="Q7" i="1"/>
  <c r="O11" i="1" l="1"/>
  <c r="Q8" i="1"/>
  <c r="R7" i="1"/>
  <c r="S7" i="1" s="1"/>
  <c r="U32" i="1"/>
  <c r="Q32" i="1"/>
  <c r="U33" i="1" l="1"/>
  <c r="Q33" i="1"/>
  <c r="T7" i="1"/>
  <c r="M8" i="1"/>
  <c r="N8" i="1" s="1"/>
  <c r="P8" i="1" s="1"/>
  <c r="Q9" i="1"/>
  <c r="R8" i="1"/>
  <c r="S8" i="1" s="1"/>
  <c r="O12" i="1"/>
  <c r="T8" i="1" l="1"/>
  <c r="M9" i="1"/>
  <c r="N9" i="1" s="1"/>
  <c r="P9" i="1" s="1"/>
  <c r="R9" i="1" s="1"/>
  <c r="S9" i="1" s="1"/>
  <c r="Q10" i="1"/>
  <c r="Q34" i="1"/>
  <c r="U34" i="1"/>
  <c r="M10" i="1" l="1"/>
  <c r="N10" i="1" s="1"/>
  <c r="P10" i="1" s="1"/>
  <c r="R10" i="1" s="1"/>
  <c r="S10" i="1" s="1"/>
  <c r="T9" i="1"/>
  <c r="U35" i="1"/>
  <c r="Q35" i="1"/>
  <c r="Q11" i="1"/>
  <c r="M11" i="1" l="1"/>
  <c r="N11" i="1" s="1"/>
  <c r="P11" i="1" s="1"/>
  <c r="T10" i="1"/>
  <c r="Q12" i="1"/>
  <c r="R11" i="1"/>
  <c r="S11" i="1" s="1"/>
  <c r="Q36" i="1"/>
  <c r="U36" i="1"/>
  <c r="T11" i="1" l="1"/>
  <c r="M12" i="1"/>
  <c r="N12" i="1" s="1"/>
  <c r="P12" i="1" s="1"/>
  <c r="R12" i="1"/>
  <c r="S12" i="1" s="1"/>
  <c r="T12" i="1" s="1"/>
</calcChain>
</file>

<file path=xl/sharedStrings.xml><?xml version="1.0" encoding="utf-8"?>
<sst xmlns="http://schemas.openxmlformats.org/spreadsheetml/2006/main" count="79" uniqueCount="56">
  <si>
    <t xml:space="preserve">* </t>
  </si>
  <si>
    <t>Minimum Voltage should be 20% of the reference Voltage</t>
  </si>
  <si>
    <t>Total Current Range to Measure</t>
  </si>
  <si>
    <t>Minimum</t>
  </si>
  <si>
    <t>Maximum</t>
  </si>
  <si>
    <t>Inputs from the user</t>
  </si>
  <si>
    <t>uA</t>
  </si>
  <si>
    <t>Current(uA)</t>
  </si>
  <si>
    <t>Input Vtg.(uV)</t>
  </si>
  <si>
    <t>output Vtg.(V)</t>
  </si>
  <si>
    <t>Gain</t>
  </si>
  <si>
    <t>Output Vtg. (V)</t>
  </si>
  <si>
    <t>Input Vtg. (uV)</t>
  </si>
  <si>
    <t>Current (uA)</t>
  </si>
  <si>
    <t>Current (mA)</t>
  </si>
  <si>
    <t xml:space="preserve">Bleeding Resistor </t>
  </si>
  <si>
    <t>ohm</t>
  </si>
  <si>
    <t>Reference Voltage</t>
  </si>
  <si>
    <t>V</t>
  </si>
  <si>
    <t>Amplifier Stage Vmin Usable</t>
  </si>
  <si>
    <t>Amplifier Stage Vmax Usable</t>
  </si>
  <si>
    <t>Sr. No.</t>
  </si>
  <si>
    <t>Range Name</t>
  </si>
  <si>
    <t>Range</t>
  </si>
  <si>
    <t>Expected Gain</t>
  </si>
  <si>
    <t>Actual Gain</t>
  </si>
  <si>
    <t>First Stage Gain</t>
  </si>
  <si>
    <t>Second Stage Gain</t>
  </si>
  <si>
    <t>R1</t>
  </si>
  <si>
    <t>20uA-90uA</t>
  </si>
  <si>
    <t>R2</t>
  </si>
  <si>
    <t>90uA-405uA</t>
  </si>
  <si>
    <t>Rf</t>
  </si>
  <si>
    <t>Gain -1</t>
  </si>
  <si>
    <t>Calculated R1</t>
  </si>
  <si>
    <t>Calc. Gain</t>
  </si>
  <si>
    <t>Actual R1</t>
  </si>
  <si>
    <t>R3</t>
  </si>
  <si>
    <t>405uA-1.82mA</t>
  </si>
  <si>
    <t>R4</t>
  </si>
  <si>
    <t>1.82mA-8.20mA</t>
  </si>
  <si>
    <t>R5</t>
  </si>
  <si>
    <t>8.20mA-36.90mA</t>
  </si>
  <si>
    <t>R6</t>
  </si>
  <si>
    <t>36.90mA-166.07mA</t>
  </si>
  <si>
    <t>R7</t>
  </si>
  <si>
    <t>166.07mA-747.33mA</t>
  </si>
  <si>
    <t>R8</t>
  </si>
  <si>
    <t>747.33mA-3.36A</t>
  </si>
  <si>
    <t>3 op-amp modification starts here</t>
  </si>
  <si>
    <t>Net Gain= Gain Reqd/Previous stage Actual gain</t>
  </si>
  <si>
    <t>Rf(K-Ohm)</t>
  </si>
  <si>
    <t>R1(K-Ohm)</t>
  </si>
  <si>
    <t>Actual gain programmed</t>
  </si>
  <si>
    <t>Net gain</t>
  </si>
  <si>
    <t>VG2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</si>
</sst>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4" borderId="0" xfId="0" applyNumberForma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CDE3-50F2-45EB-BCC4-7BC571773ADF}">
  <dimension ref="A1:AG67"/>
  <sheetViews>
    <sheetView tabSelected="1" topLeftCell="H10" workbookViewId="0">
      <selection activeCell="W28" sqref="W28"/>
    </sheetView>
  </sheetViews>
  <sheetFormatPr defaultRowHeight="15" x14ac:dyDescent="0.25"/>
  <cols>
    <col min="1" max="1" width="9.5703125" bestFit="1" customWidth="1"/>
    <col min="2" max="2" width="24.140625" customWidth="1"/>
    <col min="13" max="13" width="11.5703125" bestFit="1" customWidth="1"/>
    <col min="14" max="14" width="13.7109375" style="1" bestFit="1" customWidth="1"/>
    <col min="15" max="15" width="19.140625" style="1" bestFit="1" customWidth="1"/>
    <col min="16" max="16" width="13.7109375" style="1" bestFit="1" customWidth="1"/>
    <col min="17" max="17" width="14.5703125" bestFit="1" customWidth="1"/>
    <col min="18" max="18" width="16.28515625" bestFit="1" customWidth="1"/>
    <col min="19" max="19" width="17.42578125" bestFit="1" customWidth="1"/>
    <col min="20" max="20" width="12.5703125" bestFit="1" customWidth="1"/>
    <col min="22" max="23" width="12.28515625" customWidth="1"/>
    <col min="24" max="24" width="13.7109375" customWidth="1"/>
    <col min="27" max="27" width="13.7109375" customWidth="1"/>
  </cols>
  <sheetData>
    <row r="1" spans="1:27" x14ac:dyDescent="0.25">
      <c r="K1" t="s">
        <v>0</v>
      </c>
      <c r="L1" t="s">
        <v>1</v>
      </c>
    </row>
    <row r="2" spans="1:27" x14ac:dyDescent="0.25">
      <c r="A2" s="2" t="s">
        <v>2</v>
      </c>
      <c r="B2" s="2"/>
    </row>
    <row r="3" spans="1:27" x14ac:dyDescent="0.25">
      <c r="A3" s="3" t="s">
        <v>3</v>
      </c>
      <c r="B3" s="3" t="s">
        <v>4</v>
      </c>
      <c r="H3" s="4"/>
      <c r="I3" t="s">
        <v>5</v>
      </c>
    </row>
    <row r="4" spans="1:27" x14ac:dyDescent="0.25">
      <c r="A4" s="5">
        <v>20</v>
      </c>
      <c r="B4" s="5">
        <v>1000000</v>
      </c>
      <c r="C4" t="s">
        <v>6</v>
      </c>
      <c r="M4" s="6" t="s">
        <v>7</v>
      </c>
      <c r="N4" s="7" t="s">
        <v>8</v>
      </c>
      <c r="O4" s="7" t="s">
        <v>9</v>
      </c>
      <c r="P4" s="7" t="s">
        <v>10</v>
      </c>
      <c r="Q4" s="6" t="s">
        <v>11</v>
      </c>
      <c r="R4" s="6" t="s">
        <v>12</v>
      </c>
      <c r="S4" s="6" t="s">
        <v>13</v>
      </c>
      <c r="T4" s="6" t="s">
        <v>14</v>
      </c>
    </row>
    <row r="5" spans="1:27" x14ac:dyDescent="0.25">
      <c r="M5" s="8">
        <v>20</v>
      </c>
      <c r="N5" s="9">
        <f>M5*D6</f>
        <v>7.26</v>
      </c>
      <c r="O5" s="9">
        <f>D8</f>
        <v>0.5</v>
      </c>
      <c r="P5" s="9">
        <f t="shared" ref="P5:P12" si="0">O5/(N5/1000000)</f>
        <v>68870.523415977965</v>
      </c>
      <c r="Q5" s="8">
        <f>D9</f>
        <v>2.25</v>
      </c>
      <c r="R5" s="8">
        <f t="shared" ref="R5:R12" si="1">(Q5/P5)*1000000</f>
        <v>32.669999999999995</v>
      </c>
      <c r="S5" s="8">
        <f>R5/D6</f>
        <v>89.999999999999986</v>
      </c>
      <c r="T5" s="8">
        <f t="shared" ref="T5:T12" si="2">S5/1000</f>
        <v>8.9999999999999983E-2</v>
      </c>
    </row>
    <row r="6" spans="1:27" x14ac:dyDescent="0.25">
      <c r="A6" s="2" t="s">
        <v>15</v>
      </c>
      <c r="B6" s="2"/>
      <c r="C6" s="2"/>
      <c r="D6" s="4">
        <v>0.36299999999999999</v>
      </c>
      <c r="E6" t="s">
        <v>16</v>
      </c>
      <c r="M6" s="8">
        <v>90</v>
      </c>
      <c r="N6" s="9">
        <f>M6*D6</f>
        <v>32.67</v>
      </c>
      <c r="O6" s="9">
        <f t="shared" ref="O6:O12" si="3">O5</f>
        <v>0.5</v>
      </c>
      <c r="P6" s="9">
        <f t="shared" si="0"/>
        <v>15304.560759106213</v>
      </c>
      <c r="Q6" s="8">
        <f t="shared" ref="Q6:Q12" si="4">Q5</f>
        <v>2.25</v>
      </c>
      <c r="R6" s="8">
        <f t="shared" si="1"/>
        <v>147.01500000000001</v>
      </c>
      <c r="S6" s="8">
        <f>R6/D6</f>
        <v>405.00000000000006</v>
      </c>
      <c r="T6" s="8">
        <f t="shared" si="2"/>
        <v>0.40500000000000008</v>
      </c>
    </row>
    <row r="7" spans="1:27" x14ac:dyDescent="0.25">
      <c r="A7" s="2" t="s">
        <v>17</v>
      </c>
      <c r="B7" s="2"/>
      <c r="C7" s="2"/>
      <c r="D7" s="4">
        <v>2.5</v>
      </c>
      <c r="E7" t="s">
        <v>18</v>
      </c>
      <c r="M7" s="8">
        <v>405</v>
      </c>
      <c r="N7" s="9">
        <f>M7*D6</f>
        <v>147.01499999999999</v>
      </c>
      <c r="O7" s="9">
        <f t="shared" si="3"/>
        <v>0.5</v>
      </c>
      <c r="P7" s="9">
        <f t="shared" si="0"/>
        <v>3401.0135020236035</v>
      </c>
      <c r="Q7" s="8">
        <f t="shared" si="4"/>
        <v>2.25</v>
      </c>
      <c r="R7" s="8">
        <f t="shared" si="1"/>
        <v>661.56749999999988</v>
      </c>
      <c r="S7" s="8">
        <f>R7/D6</f>
        <v>1822.4999999999998</v>
      </c>
      <c r="T7" s="8">
        <f t="shared" si="2"/>
        <v>1.8224999999999998</v>
      </c>
    </row>
    <row r="8" spans="1:27" x14ac:dyDescent="0.25">
      <c r="A8" s="2" t="s">
        <v>19</v>
      </c>
      <c r="B8" s="2"/>
      <c r="C8" s="10">
        <v>0.2</v>
      </c>
      <c r="D8" s="4">
        <f>D7*C8</f>
        <v>0.5</v>
      </c>
      <c r="E8" t="s">
        <v>18</v>
      </c>
      <c r="M8" s="8">
        <f>S7</f>
        <v>1822.4999999999998</v>
      </c>
      <c r="N8" s="9">
        <f>M8*D6</f>
        <v>661.56749999999988</v>
      </c>
      <c r="O8" s="9">
        <f t="shared" si="3"/>
        <v>0.5</v>
      </c>
      <c r="P8" s="9">
        <f t="shared" si="0"/>
        <v>755.78077822746741</v>
      </c>
      <c r="Q8" s="8">
        <f t="shared" si="4"/>
        <v>2.25</v>
      </c>
      <c r="R8" s="8">
        <f t="shared" si="1"/>
        <v>2977.05375</v>
      </c>
      <c r="S8" s="8">
        <f>R8/D6</f>
        <v>8201.25</v>
      </c>
      <c r="T8" s="8">
        <f t="shared" si="2"/>
        <v>8.2012499999999999</v>
      </c>
    </row>
    <row r="9" spans="1:27" x14ac:dyDescent="0.25">
      <c r="A9" s="2" t="s">
        <v>20</v>
      </c>
      <c r="B9" s="2"/>
      <c r="C9" s="4">
        <v>0.9</v>
      </c>
      <c r="D9" s="4">
        <f>D7*C9</f>
        <v>2.25</v>
      </c>
      <c r="E9" t="s">
        <v>18</v>
      </c>
      <c r="M9" s="8">
        <f>S8</f>
        <v>8201.25</v>
      </c>
      <c r="N9" s="9">
        <f>M9*D6</f>
        <v>2977.05375</v>
      </c>
      <c r="O9" s="9">
        <f t="shared" si="3"/>
        <v>0.5</v>
      </c>
      <c r="P9" s="9">
        <f t="shared" si="0"/>
        <v>167.95128405054831</v>
      </c>
      <c r="Q9" s="8">
        <f t="shared" si="4"/>
        <v>2.25</v>
      </c>
      <c r="R9" s="8">
        <f t="shared" si="1"/>
        <v>13396.741875</v>
      </c>
      <c r="S9" s="8">
        <f>R9/D6</f>
        <v>36905.625</v>
      </c>
      <c r="T9" s="8">
        <f t="shared" si="2"/>
        <v>36.905625000000001</v>
      </c>
    </row>
    <row r="10" spans="1:27" x14ac:dyDescent="0.25">
      <c r="M10" s="8">
        <f>S9</f>
        <v>36905.625</v>
      </c>
      <c r="N10" s="9">
        <f>M10*D6</f>
        <v>13396.741875</v>
      </c>
      <c r="O10" s="9">
        <f t="shared" si="3"/>
        <v>0.5</v>
      </c>
      <c r="P10" s="9">
        <f t="shared" si="0"/>
        <v>37.322507566788509</v>
      </c>
      <c r="Q10" s="8">
        <f t="shared" si="4"/>
        <v>2.25</v>
      </c>
      <c r="R10" s="8">
        <f t="shared" si="1"/>
        <v>60285.338437500002</v>
      </c>
      <c r="S10" s="8">
        <f>R10/D6</f>
        <v>166075.3125</v>
      </c>
      <c r="T10" s="8">
        <f t="shared" si="2"/>
        <v>166.0753125</v>
      </c>
    </row>
    <row r="11" spans="1:27" x14ac:dyDescent="0.25">
      <c r="M11" s="8">
        <f>S10</f>
        <v>166075.3125</v>
      </c>
      <c r="N11" s="9">
        <f>M11*D6</f>
        <v>60285.338437499995</v>
      </c>
      <c r="O11" s="9">
        <f t="shared" si="3"/>
        <v>0.5</v>
      </c>
      <c r="P11" s="9">
        <f t="shared" si="0"/>
        <v>8.2938905703974477</v>
      </c>
      <c r="Q11" s="8">
        <f t="shared" si="4"/>
        <v>2.25</v>
      </c>
      <c r="R11" s="8">
        <f t="shared" si="1"/>
        <v>271284.02296874998</v>
      </c>
      <c r="S11" s="8">
        <f>R11/D6</f>
        <v>747338.90625</v>
      </c>
      <c r="T11" s="8">
        <f t="shared" si="2"/>
        <v>747.33890625000004</v>
      </c>
    </row>
    <row r="12" spans="1:27" x14ac:dyDescent="0.25">
      <c r="M12" s="8">
        <f>S11</f>
        <v>747338.90625</v>
      </c>
      <c r="N12" s="9">
        <f>M12*D6</f>
        <v>271284.02296874998</v>
      </c>
      <c r="O12" s="9">
        <f t="shared" si="3"/>
        <v>0.5</v>
      </c>
      <c r="P12" s="9">
        <f t="shared" si="0"/>
        <v>1.843086793421655</v>
      </c>
      <c r="Q12" s="8">
        <f t="shared" si="4"/>
        <v>2.25</v>
      </c>
      <c r="R12" s="8">
        <f t="shared" si="1"/>
        <v>1220778.1033593749</v>
      </c>
      <c r="S12" s="8">
        <f>R12/D6</f>
        <v>3363025.078125</v>
      </c>
      <c r="T12" s="8">
        <f t="shared" si="2"/>
        <v>3363.0250781250002</v>
      </c>
    </row>
    <row r="14" spans="1:27" x14ac:dyDescent="0.25">
      <c r="M14" s="11" t="s">
        <v>21</v>
      </c>
      <c r="N14" s="12" t="s">
        <v>22</v>
      </c>
      <c r="O14" s="12" t="s">
        <v>23</v>
      </c>
      <c r="P14" s="12" t="s">
        <v>24</v>
      </c>
      <c r="Q14" s="11" t="s">
        <v>25</v>
      </c>
      <c r="R14" s="11" t="s">
        <v>26</v>
      </c>
      <c r="S14" s="11" t="s">
        <v>27</v>
      </c>
    </row>
    <row r="15" spans="1:27" x14ac:dyDescent="0.25">
      <c r="M15">
        <v>1</v>
      </c>
      <c r="N15" s="1" t="s">
        <v>28</v>
      </c>
      <c r="O15" s="1" t="s">
        <v>29</v>
      </c>
      <c r="P15" s="1">
        <v>68870.523415977965</v>
      </c>
      <c r="Q15">
        <v>68870.5</v>
      </c>
      <c r="R15">
        <v>100</v>
      </c>
      <c r="S15">
        <f>Q15/100</f>
        <v>688.70500000000004</v>
      </c>
    </row>
    <row r="16" spans="1:27" x14ac:dyDescent="0.25">
      <c r="M16">
        <v>2</v>
      </c>
      <c r="N16" s="1" t="s">
        <v>30</v>
      </c>
      <c r="O16" s="1" t="s">
        <v>31</v>
      </c>
      <c r="P16" s="1">
        <v>15304.560759106213</v>
      </c>
      <c r="Q16">
        <v>15304.5</v>
      </c>
      <c r="R16">
        <v>100</v>
      </c>
      <c r="S16">
        <f t="shared" ref="S16:S19" si="5">Q16/100</f>
        <v>153.04499999999999</v>
      </c>
      <c r="V16" t="s">
        <v>32</v>
      </c>
      <c r="W16" t="s">
        <v>33</v>
      </c>
      <c r="X16" t="s">
        <v>34</v>
      </c>
      <c r="Y16" t="s">
        <v>35</v>
      </c>
      <c r="Z16" t="s">
        <v>36</v>
      </c>
      <c r="AA16" t="s">
        <v>25</v>
      </c>
    </row>
    <row r="17" spans="13:27" x14ac:dyDescent="0.25">
      <c r="M17">
        <v>3</v>
      </c>
      <c r="N17" s="1" t="s">
        <v>37</v>
      </c>
      <c r="O17" s="1" t="s">
        <v>38</v>
      </c>
      <c r="P17" s="1">
        <v>3401.0135020236035</v>
      </c>
      <c r="Q17">
        <v>3401</v>
      </c>
      <c r="R17">
        <v>100</v>
      </c>
      <c r="S17">
        <f t="shared" si="5"/>
        <v>34.01</v>
      </c>
      <c r="V17">
        <v>68</v>
      </c>
      <c r="W17">
        <v>3.5</v>
      </c>
      <c r="X17">
        <f>V17/W17</f>
        <v>19.428571428571427</v>
      </c>
      <c r="Y17">
        <f>1+(V17/X17)</f>
        <v>4.5</v>
      </c>
      <c r="Z17">
        <v>20</v>
      </c>
      <c r="AA17">
        <f>1+(V17/Z17)</f>
        <v>4.4000000000000004</v>
      </c>
    </row>
    <row r="18" spans="13:27" x14ac:dyDescent="0.25">
      <c r="M18">
        <v>4</v>
      </c>
      <c r="N18" s="1" t="s">
        <v>39</v>
      </c>
      <c r="O18" s="1" t="s">
        <v>40</v>
      </c>
      <c r="P18" s="1">
        <v>755.78077822746741</v>
      </c>
      <c r="Q18">
        <v>755.7</v>
      </c>
      <c r="R18">
        <v>100</v>
      </c>
      <c r="S18">
        <f t="shared" si="5"/>
        <v>7.5570000000000004</v>
      </c>
      <c r="V18">
        <v>72</v>
      </c>
      <c r="W18">
        <v>3.6</v>
      </c>
      <c r="X18">
        <f>V18/W18</f>
        <v>20</v>
      </c>
    </row>
    <row r="19" spans="13:27" x14ac:dyDescent="0.25">
      <c r="M19">
        <v>5</v>
      </c>
      <c r="N19" s="1" t="s">
        <v>41</v>
      </c>
      <c r="O19" s="1" t="s">
        <v>42</v>
      </c>
      <c r="P19" s="1">
        <v>167.95128405054831</v>
      </c>
      <c r="Q19">
        <v>168</v>
      </c>
      <c r="R19">
        <v>100</v>
      </c>
      <c r="S19">
        <f t="shared" si="5"/>
        <v>1.68</v>
      </c>
    </row>
    <row r="20" spans="13:27" x14ac:dyDescent="0.25">
      <c r="M20">
        <v>6</v>
      </c>
      <c r="N20" s="1" t="s">
        <v>43</v>
      </c>
      <c r="O20" s="1" t="s">
        <v>44</v>
      </c>
      <c r="P20" s="1">
        <v>37.322507566788509</v>
      </c>
      <c r="Q20">
        <v>37.299999999999997</v>
      </c>
      <c r="R20">
        <v>37.299999999999997</v>
      </c>
      <c r="S20">
        <v>1</v>
      </c>
    </row>
    <row r="21" spans="13:27" x14ac:dyDescent="0.25">
      <c r="M21">
        <v>7</v>
      </c>
      <c r="N21" s="1" t="s">
        <v>45</v>
      </c>
      <c r="O21" s="1" t="s">
        <v>46</v>
      </c>
      <c r="P21" s="1">
        <v>8.2938905703974477</v>
      </c>
      <c r="Q21">
        <v>8.3000000000000007</v>
      </c>
      <c r="R21">
        <v>8.3000000000000007</v>
      </c>
      <c r="S21">
        <v>1</v>
      </c>
    </row>
    <row r="22" spans="13:27" x14ac:dyDescent="0.25">
      <c r="M22">
        <v>8</v>
      </c>
      <c r="N22" s="1" t="s">
        <v>47</v>
      </c>
      <c r="O22" s="1" t="s">
        <v>48</v>
      </c>
      <c r="P22" s="1">
        <v>1.843086793421655</v>
      </c>
      <c r="Q22">
        <v>1.85</v>
      </c>
      <c r="R22">
        <v>1.85</v>
      </c>
      <c r="S22">
        <v>1</v>
      </c>
    </row>
    <row r="26" spans="13:27" ht="18.75" x14ac:dyDescent="0.3">
      <c r="M26" s="13" t="s">
        <v>49</v>
      </c>
      <c r="N26" s="14"/>
      <c r="O26" s="14"/>
    </row>
    <row r="28" spans="13:27" ht="60" x14ac:dyDescent="0.25">
      <c r="M28" s="16" t="s">
        <v>21</v>
      </c>
      <c r="N28" s="17" t="s">
        <v>22</v>
      </c>
      <c r="O28" s="17" t="s">
        <v>23</v>
      </c>
      <c r="P28" s="17" t="s">
        <v>24</v>
      </c>
      <c r="Q28" s="18" t="s">
        <v>50</v>
      </c>
      <c r="R28" s="17" t="s">
        <v>51</v>
      </c>
      <c r="S28" s="17" t="s">
        <v>52</v>
      </c>
      <c r="T28" s="18" t="s">
        <v>53</v>
      </c>
      <c r="U28" s="17" t="s">
        <v>54</v>
      </c>
    </row>
    <row r="29" spans="13:27" x14ac:dyDescent="0.25">
      <c r="M29" s="19">
        <v>1</v>
      </c>
      <c r="N29" s="20" t="s">
        <v>47</v>
      </c>
      <c r="O29" s="20" t="s">
        <v>48</v>
      </c>
      <c r="P29" s="20">
        <v>1.843086793421655</v>
      </c>
      <c r="Q29" s="20">
        <v>1.843086793421655</v>
      </c>
      <c r="R29" s="21">
        <v>47</v>
      </c>
      <c r="S29" s="21">
        <v>56</v>
      </c>
      <c r="T29" s="19">
        <f t="shared" ref="T29:T36" si="6">1+(R29/S29)</f>
        <v>1.8392857142857144</v>
      </c>
      <c r="U29" s="19">
        <f>T29</f>
        <v>1.8392857142857144</v>
      </c>
    </row>
    <row r="30" spans="13:27" x14ac:dyDescent="0.25">
      <c r="M30" s="19">
        <v>2</v>
      </c>
      <c r="N30" s="20" t="s">
        <v>45</v>
      </c>
      <c r="O30" s="20" t="s">
        <v>46</v>
      </c>
      <c r="P30" s="20">
        <v>8.2938905703974477</v>
      </c>
      <c r="Q30" s="19">
        <f>P30/T29</f>
        <v>4.5092997275947289</v>
      </c>
      <c r="R30" s="19">
        <v>68</v>
      </c>
      <c r="S30" s="19">
        <v>20</v>
      </c>
      <c r="T30" s="19">
        <f t="shared" si="6"/>
        <v>4.4000000000000004</v>
      </c>
      <c r="U30" s="19">
        <f>T30*U29</f>
        <v>8.0928571428571434</v>
      </c>
    </row>
    <row r="31" spans="13:27" x14ac:dyDescent="0.25">
      <c r="M31" s="19">
        <v>3</v>
      </c>
      <c r="N31" s="20" t="s">
        <v>43</v>
      </c>
      <c r="O31" s="20" t="s">
        <v>44</v>
      </c>
      <c r="P31" s="20">
        <v>37.322507566788509</v>
      </c>
      <c r="Q31" s="19">
        <f t="shared" ref="Q31:Q36" si="7">P31/U30</f>
        <v>4.6117838123127903</v>
      </c>
      <c r="R31" s="19">
        <v>75</v>
      </c>
      <c r="S31" s="19">
        <v>20</v>
      </c>
      <c r="T31" s="19">
        <f t="shared" si="6"/>
        <v>4.75</v>
      </c>
      <c r="U31" s="19">
        <f>T31*U30</f>
        <v>38.441071428571433</v>
      </c>
    </row>
    <row r="32" spans="13:27" x14ac:dyDescent="0.25">
      <c r="M32" s="19">
        <v>4</v>
      </c>
      <c r="N32" s="20" t="s">
        <v>41</v>
      </c>
      <c r="O32" s="20" t="s">
        <v>42</v>
      </c>
      <c r="P32" s="20">
        <v>167.95128405054831</v>
      </c>
      <c r="Q32" s="19">
        <f t="shared" si="7"/>
        <v>4.3690583485068535</v>
      </c>
      <c r="R32" s="19">
        <v>68</v>
      </c>
      <c r="S32" s="19">
        <v>20</v>
      </c>
      <c r="T32" s="19">
        <f t="shared" si="6"/>
        <v>4.4000000000000004</v>
      </c>
      <c r="U32" s="19">
        <f>U31*T32</f>
        <v>169.14071428571432</v>
      </c>
    </row>
    <row r="33" spans="13:21" x14ac:dyDescent="0.25">
      <c r="M33" s="19">
        <v>5</v>
      </c>
      <c r="N33" s="20" t="s">
        <v>39</v>
      </c>
      <c r="O33" s="20" t="s">
        <v>40</v>
      </c>
      <c r="P33" s="20">
        <v>755.78077822746741</v>
      </c>
      <c r="Q33" s="20">
        <f t="shared" si="7"/>
        <v>4.4683551291547365</v>
      </c>
      <c r="R33" s="19">
        <v>75</v>
      </c>
      <c r="S33" s="19">
        <v>20</v>
      </c>
      <c r="T33" s="19">
        <f t="shared" si="6"/>
        <v>4.75</v>
      </c>
      <c r="U33" s="19">
        <f>T33*U32</f>
        <v>803.41839285714309</v>
      </c>
    </row>
    <row r="34" spans="13:21" x14ac:dyDescent="0.25">
      <c r="M34" s="19">
        <v>6</v>
      </c>
      <c r="N34" s="20" t="s">
        <v>37</v>
      </c>
      <c r="O34" s="20" t="s">
        <v>38</v>
      </c>
      <c r="P34" s="20">
        <f>P17</f>
        <v>3401.0135020236035</v>
      </c>
      <c r="Q34" s="22">
        <f t="shared" si="7"/>
        <v>4.2331785434097506</v>
      </c>
      <c r="R34" s="23">
        <v>68</v>
      </c>
      <c r="S34" s="23">
        <v>20</v>
      </c>
      <c r="T34" s="19">
        <f t="shared" si="6"/>
        <v>4.4000000000000004</v>
      </c>
      <c r="U34" s="19">
        <f>U33*T34</f>
        <v>3535.04092857143</v>
      </c>
    </row>
    <row r="35" spans="13:21" x14ac:dyDescent="0.25">
      <c r="M35" s="19">
        <v>7</v>
      </c>
      <c r="N35" s="20" t="s">
        <v>30</v>
      </c>
      <c r="O35" s="20" t="s">
        <v>31</v>
      </c>
      <c r="P35" s="20">
        <f>P16</f>
        <v>15304.560759106213</v>
      </c>
      <c r="Q35" s="22">
        <f t="shared" si="7"/>
        <v>4.3293871466690614</v>
      </c>
      <c r="R35" s="19">
        <v>75</v>
      </c>
      <c r="S35" s="19">
        <v>20</v>
      </c>
      <c r="T35" s="19">
        <f t="shared" si="6"/>
        <v>4.75</v>
      </c>
      <c r="U35" s="19">
        <f>U34*T35</f>
        <v>16791.444410714292</v>
      </c>
    </row>
    <row r="36" spans="13:21" x14ac:dyDescent="0.25">
      <c r="M36" s="19">
        <v>8</v>
      </c>
      <c r="N36" s="20" t="s">
        <v>28</v>
      </c>
      <c r="O36" s="20" t="str">
        <f>O15</f>
        <v>20uA-90uA</v>
      </c>
      <c r="P36" s="20">
        <f>P15</f>
        <v>68870.523415977965</v>
      </c>
      <c r="Q36" s="19">
        <f t="shared" si="7"/>
        <v>4.1015246652654271</v>
      </c>
      <c r="R36" s="23">
        <v>68</v>
      </c>
      <c r="S36" s="23">
        <v>20</v>
      </c>
      <c r="T36" s="19">
        <f t="shared" si="6"/>
        <v>4.4000000000000004</v>
      </c>
      <c r="U36" s="19">
        <f>T36*U35</f>
        <v>73882.355407142895</v>
      </c>
    </row>
    <row r="51" spans="16:33" x14ac:dyDescent="0.25">
      <c r="V51" s="1"/>
    </row>
    <row r="53" spans="16:33" x14ac:dyDescent="0.25">
      <c r="P53"/>
    </row>
    <row r="54" spans="16:33" x14ac:dyDescent="0.25">
      <c r="AG54" t="s">
        <v>55</v>
      </c>
    </row>
    <row r="55" spans="16:33" x14ac:dyDescent="0.25">
      <c r="AG55">
        <f>AE55*AF55</f>
        <v>0</v>
      </c>
    </row>
    <row r="56" spans="16:33" x14ac:dyDescent="0.25">
      <c r="AG56">
        <f>AE56*AF56</f>
        <v>0</v>
      </c>
    </row>
    <row r="61" spans="16:33" x14ac:dyDescent="0.25">
      <c r="W61" s="15"/>
    </row>
    <row r="63" spans="16:33" x14ac:dyDescent="0.25">
      <c r="AG63" t="s">
        <v>55</v>
      </c>
    </row>
    <row r="64" spans="16:33" x14ac:dyDescent="0.25">
      <c r="AG64">
        <f>AE64*AF64</f>
        <v>0</v>
      </c>
    </row>
    <row r="65" spans="33:33" x14ac:dyDescent="0.25">
      <c r="AG65">
        <f>AE65*AF65</f>
        <v>0</v>
      </c>
    </row>
    <row r="66" spans="33:33" x14ac:dyDescent="0.25">
      <c r="AG66">
        <f>AE66*AF66</f>
        <v>0</v>
      </c>
    </row>
    <row r="67" spans="33:33" x14ac:dyDescent="0.25">
      <c r="AG67">
        <f>AE67*AF67</f>
        <v>0</v>
      </c>
    </row>
  </sheetData>
  <mergeCells count="5">
    <mergeCell ref="A2:B2"/>
    <mergeCell ref="A6:C6"/>
    <mergeCell ref="A7:C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HOPC-190</dc:creator>
  <cp:lastModifiedBy>HOPC-190</cp:lastModifiedBy>
  <dcterms:created xsi:type="dcterms:W3CDTF">2025-06-16T05:51:03Z</dcterms:created>
  <dcterms:modified xsi:type="dcterms:W3CDTF">2025-06-16T05:55:17Z</dcterms:modified>
</cp:coreProperties>
</file>