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233871\Documents\"/>
    </mc:Choice>
  </mc:AlternateContent>
  <xr:revisionPtr revIDLastSave="0" documentId="13_ncr:1_{C4082A42-5E24-426B-9579-AAB20C655B74}" xr6:coauthVersionLast="36" xr6:coauthVersionMax="36" xr10:uidLastSave="{00000000-0000-0000-0000-000000000000}"/>
  <bookViews>
    <workbookView xWindow="0" yWindow="0" windowWidth="19200" windowHeight="8150" xr2:uid="{2310A01B-AD19-48BD-98F1-CE566FA67B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8" i="1" s="1"/>
  <c r="B8" i="1" l="1"/>
  <c r="B15" i="1" s="1"/>
  <c r="B22" i="1"/>
  <c r="D22" i="1" s="1"/>
  <c r="A18" i="1"/>
  <c r="A17" i="1"/>
  <c r="B10" i="1"/>
  <c r="B14" i="1"/>
  <c r="B24" i="1" l="1"/>
  <c r="B26" i="1" s="1"/>
  <c r="D26" i="1"/>
  <c r="B25" i="1"/>
  <c r="B27" i="1" s="1"/>
  <c r="D27" i="1"/>
  <c r="B17" i="1"/>
  <c r="B20" i="1"/>
  <c r="B21" i="1" s="1"/>
  <c r="B16" i="1"/>
  <c r="B11" i="1"/>
</calcChain>
</file>

<file path=xl/sharedStrings.xml><?xml version="1.0" encoding="utf-8"?>
<sst xmlns="http://schemas.openxmlformats.org/spreadsheetml/2006/main" count="49" uniqueCount="35">
  <si>
    <t>INA229</t>
  </si>
  <si>
    <t>Vs</t>
  </si>
  <si>
    <t>Vcm</t>
  </si>
  <si>
    <t>Min Current</t>
  </si>
  <si>
    <t>Max Current</t>
  </si>
  <si>
    <t>Rshunt Max</t>
  </si>
  <si>
    <t>ADC Range</t>
  </si>
  <si>
    <t>Rshunt Min</t>
  </si>
  <si>
    <t>mOhm</t>
  </si>
  <si>
    <t>0 or 1</t>
  </si>
  <si>
    <t>A</t>
  </si>
  <si>
    <t>V</t>
  </si>
  <si>
    <t>Shunt Voltage Max</t>
  </si>
  <si>
    <t>ABS(Max Current Possible)</t>
  </si>
  <si>
    <t>% of range used</t>
  </si>
  <si>
    <t>Shunt Voltage LSB Step Size</t>
  </si>
  <si>
    <t>#</t>
  </si>
  <si>
    <t>%</t>
  </si>
  <si>
    <t>A/bit</t>
  </si>
  <si>
    <t>Lowest Meaningful Vsense Measurment</t>
  </si>
  <si>
    <t>Min Current Possible</t>
  </si>
  <si>
    <t>P(max_shunt)</t>
  </si>
  <si>
    <t>Chosen Rshunt</t>
  </si>
  <si>
    <t>W</t>
  </si>
  <si>
    <t>Abs(Max Current Desired)</t>
  </si>
  <si>
    <t>Shunt Cal (Max Current Desired)</t>
  </si>
  <si>
    <t>Shunt Cal (Max Current Possible)</t>
  </si>
  <si>
    <t>Current_LSB (Max Current Possible)</t>
  </si>
  <si>
    <t>Current_LSB (Max Current Desired)</t>
  </si>
  <si>
    <t>Put a shunt value that can be purchased from a distributor.  We do not recommend using a trace as a shunt</t>
  </si>
  <si>
    <t>For Shunt voltage input range, choose'0' if ADCRANGE is 163.84mV or choose '1' if ADCRANGE is 40.96mV</t>
  </si>
  <si>
    <t>Input a voltage from 2.7-5.5V</t>
  </si>
  <si>
    <t>Input a voltage from -0.3-85V</t>
  </si>
  <si>
    <t>Input Field</t>
  </si>
  <si>
    <t>Results 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</si>
</sst>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1" formatCode="0.0"/>
    <numFmt numFmtId="173" formatCode="0.000000000"/>
    <numFmt numFmtId="176" formatCode="0.0000E+00"/>
  </numFmts>
  <fonts count="2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1" fontId="0" fillId="3" borderId="0" xfId="0" applyNumberFormat="1" applyFill="1"/>
    <xf numFmtId="173" fontId="0" fillId="3" borderId="0" xfId="0" applyNumberFormat="1" applyFill="1"/>
    <xf numFmtId="176" fontId="0" fillId="3" borderId="0" xfId="0" applyNumberFormat="1" applyFill="1"/>
    <xf numFmtId="49" fontId="0" fillId="0" borderId="0" xfId="0" applyNumberFormat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1" xfId="0" applyFill="1" applyBorder="1"/>
    <xf numFmtId="0" fontId="0" fillId="0" borderId="1" xfId="0" applyBorder="1"/>
    <xf numFmtId="0" fontId="0" fillId="3" borderId="1" xfId="0" applyFill="1" applyBorder="1" applyAlignment="1">
      <alignment horizontal="center"/>
    </xf>
    <xf numFmtId="0" fontId="1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C30EC-3396-461B-ACB4-8A0156DCE7FB}">
  <dimension ref="A1:N28"/>
  <sheetViews>
    <sheetView tabSelected="1" workbookViewId="0">
      <selection activeCell="B13" sqref="B13"/>
    </sheetView>
  </sheetViews>
  <sheetFormatPr defaultRowHeight="14.5" x14ac:dyDescent="0.35"/>
  <cols>
    <col min="1" max="1" width="35.7265625" bestFit="1" customWidth="1"/>
    <col min="2" max="2" width="12.36328125" bestFit="1" customWidth="1"/>
    <col min="10" max="10" width="11.7265625" bestFit="1" customWidth="1"/>
  </cols>
  <sheetData>
    <row r="1" spans="1:14" ht="18.5" x14ac:dyDescent="0.45">
      <c r="A1" s="15" t="s">
        <v>0</v>
      </c>
      <c r="B1" s="10"/>
      <c r="C1" s="10"/>
      <c r="D1" s="11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35">
      <c r="A2" s="4" t="s">
        <v>1</v>
      </c>
      <c r="B2" s="1">
        <v>5</v>
      </c>
      <c r="C2" s="3" t="s">
        <v>11</v>
      </c>
      <c r="D2" t="s">
        <v>31</v>
      </c>
      <c r="I2" s="12"/>
      <c r="J2" s="13" t="s">
        <v>33</v>
      </c>
    </row>
    <row r="3" spans="1:14" x14ac:dyDescent="0.35">
      <c r="A3" s="4" t="s">
        <v>2</v>
      </c>
      <c r="B3" s="1">
        <v>15</v>
      </c>
      <c r="C3" s="3" t="s">
        <v>11</v>
      </c>
      <c r="D3" t="s">
        <v>32</v>
      </c>
      <c r="I3" s="14"/>
      <c r="J3" s="13" t="s">
        <v>34</v>
      </c>
    </row>
    <row r="4" spans="1:14" x14ac:dyDescent="0.35">
      <c r="A4" s="4" t="s">
        <v>3</v>
      </c>
      <c r="B4" s="1">
        <v>0</v>
      </c>
      <c r="C4" s="3" t="s">
        <v>10</v>
      </c>
      <c r="F4" s="8"/>
    </row>
    <row r="5" spans="1:14" x14ac:dyDescent="0.35">
      <c r="A5" s="4" t="s">
        <v>4</v>
      </c>
      <c r="B5" s="1">
        <v>10</v>
      </c>
      <c r="C5" s="3" t="s">
        <v>10</v>
      </c>
    </row>
    <row r="6" spans="1:14" x14ac:dyDescent="0.35">
      <c r="A6" s="4" t="s">
        <v>6</v>
      </c>
      <c r="B6" s="1">
        <v>0</v>
      </c>
      <c r="C6" s="3" t="s">
        <v>9</v>
      </c>
      <c r="D6" t="s">
        <v>30</v>
      </c>
    </row>
    <row r="7" spans="1:14" x14ac:dyDescent="0.35">
      <c r="A7" s="9"/>
      <c r="B7" s="10"/>
      <c r="C7" s="1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35">
      <c r="A8" s="4" t="s">
        <v>12</v>
      </c>
      <c r="B8" s="2">
        <f>IF(B6=0,0.16384,IF(B6=1,0.04096,"TBD"))</f>
        <v>0.16384000000000001</v>
      </c>
      <c r="C8" s="3" t="s">
        <v>11</v>
      </c>
    </row>
    <row r="9" spans="1:14" x14ac:dyDescent="0.35">
      <c r="A9" s="9"/>
      <c r="B9" s="10"/>
      <c r="C9" s="11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35">
      <c r="A10" s="4" t="s">
        <v>5</v>
      </c>
      <c r="B10" s="2">
        <f>IF(B6=0,163.84/B5,IF(B6=1,40.96/B5,"TBD"))</f>
        <v>16.384</v>
      </c>
      <c r="C10" s="3" t="s">
        <v>8</v>
      </c>
    </row>
    <row r="11" spans="1:14" x14ac:dyDescent="0.35">
      <c r="A11" s="4" t="s">
        <v>7</v>
      </c>
      <c r="B11" s="2" t="e">
        <f>B8/(2^19-1)/ABS(B4)*1000</f>
        <v>#DIV/0!</v>
      </c>
      <c r="C11" s="3" t="s">
        <v>8</v>
      </c>
    </row>
    <row r="12" spans="1:14" x14ac:dyDescent="0.35">
      <c r="A12" s="4" t="s">
        <v>22</v>
      </c>
      <c r="B12" s="1">
        <v>16</v>
      </c>
      <c r="C12" s="3" t="s">
        <v>8</v>
      </c>
      <c r="D12" t="s">
        <v>29</v>
      </c>
    </row>
    <row r="13" spans="1:14" x14ac:dyDescent="0.35">
      <c r="A13" s="9"/>
      <c r="B13" s="10"/>
      <c r="C13" s="11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35">
      <c r="A14" s="4" t="s">
        <v>24</v>
      </c>
      <c r="B14" s="6">
        <f>B5</f>
        <v>10</v>
      </c>
      <c r="C14" s="3" t="s">
        <v>10</v>
      </c>
    </row>
    <row r="15" spans="1:14" x14ac:dyDescent="0.35">
      <c r="A15" s="4" t="s">
        <v>13</v>
      </c>
      <c r="B15" s="6">
        <f>B8/ABS(B12/1000)</f>
        <v>10.24</v>
      </c>
      <c r="C15" s="3" t="s">
        <v>10</v>
      </c>
    </row>
    <row r="16" spans="1:14" x14ac:dyDescent="0.35">
      <c r="A16" s="4" t="s">
        <v>14</v>
      </c>
      <c r="B16" s="5">
        <f>(B14/B15)*100</f>
        <v>97.65625</v>
      </c>
      <c r="C16" s="3" t="s">
        <v>17</v>
      </c>
    </row>
    <row r="17" spans="1:14" x14ac:dyDescent="0.35">
      <c r="A17" s="4" t="str">
        <f>CONCATENATE("Vsense Register value for ", B5,"A")</f>
        <v>Vsense Register value for 10A</v>
      </c>
      <c r="B17" s="2">
        <f>INT(B5*(B12/1000)/B19)</f>
        <v>8192104</v>
      </c>
      <c r="C17" s="3" t="s">
        <v>16</v>
      </c>
    </row>
    <row r="18" spans="1:14" x14ac:dyDescent="0.35">
      <c r="A18" s="4" t="str">
        <f>CONCATENATE("Vsense Register value for ", B4,"A")</f>
        <v>Vsense Register value for 0A</v>
      </c>
      <c r="B18" s="2">
        <f>ROUNDUP(B4*(B12/1000)/B19,0)</f>
        <v>0</v>
      </c>
      <c r="C18" s="3" t="s">
        <v>16</v>
      </c>
    </row>
    <row r="19" spans="1:14" x14ac:dyDescent="0.35">
      <c r="A19" s="4" t="s">
        <v>15</v>
      </c>
      <c r="B19" s="2">
        <f>IF(B6=0,19.531*10^-9,IF(B6=1,4.8828*10^-9,"TDB"))</f>
        <v>1.9531000000000001E-8</v>
      </c>
      <c r="C19" s="3" t="s">
        <v>11</v>
      </c>
    </row>
    <row r="20" spans="1:14" x14ac:dyDescent="0.35">
      <c r="A20" s="4" t="s">
        <v>19</v>
      </c>
      <c r="B20" s="7">
        <f>B19*2^4</f>
        <v>3.1249600000000002E-7</v>
      </c>
      <c r="C20" s="3" t="s">
        <v>11</v>
      </c>
    </row>
    <row r="21" spans="1:14" x14ac:dyDescent="0.35">
      <c r="A21" s="4" t="s">
        <v>20</v>
      </c>
      <c r="B21" s="2">
        <f>B20/(B12/1000)</f>
        <v>1.9531E-5</v>
      </c>
      <c r="C21" s="3" t="s">
        <v>10</v>
      </c>
    </row>
    <row r="22" spans="1:14" x14ac:dyDescent="0.35">
      <c r="A22" s="4" t="s">
        <v>21</v>
      </c>
      <c r="B22" s="2">
        <f>B5^2*B12/1000</f>
        <v>1.6</v>
      </c>
      <c r="C22" s="3" t="s">
        <v>23</v>
      </c>
      <c r="D22" t="str">
        <f>CONCATENATE("Your shunt could dissipate up to ",B22," W. Verify your chosen shunt's power specification is adequate.")</f>
        <v>Your shunt could dissipate up to 1.6 W. Verify your chosen shunt's power specification is adequate.</v>
      </c>
    </row>
    <row r="23" spans="1:14" x14ac:dyDescent="0.35">
      <c r="A23" s="9"/>
      <c r="B23" s="10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x14ac:dyDescent="0.35">
      <c r="A24" s="4" t="s">
        <v>28</v>
      </c>
      <c r="B24" s="2">
        <f>B14/(2^19)</f>
        <v>1.9073486328125E-5</v>
      </c>
      <c r="C24" s="3" t="s">
        <v>18</v>
      </c>
    </row>
    <row r="25" spans="1:14" x14ac:dyDescent="0.35">
      <c r="A25" s="4" t="s">
        <v>27</v>
      </c>
      <c r="B25" s="2">
        <f>B15/(2^19)</f>
        <v>1.953125E-5</v>
      </c>
      <c r="C25" s="3" t="s">
        <v>18</v>
      </c>
    </row>
    <row r="26" spans="1:14" x14ac:dyDescent="0.35">
      <c r="A26" s="4" t="s">
        <v>25</v>
      </c>
      <c r="B26" s="2">
        <f>13107.2*10^6*B24*B12*10^-3</f>
        <v>4000</v>
      </c>
      <c r="C26" s="3" t="s">
        <v>16</v>
      </c>
      <c r="D26" t="str">
        <f>CONCATENATE("Program this value into the calibration register if you want the current register's highest value to map to ",B14,C14)</f>
        <v>Program this value into the calibration register if you want the current register's highest value to map to 10A</v>
      </c>
    </row>
    <row r="27" spans="1:14" x14ac:dyDescent="0.35">
      <c r="A27" s="4" t="s">
        <v>26</v>
      </c>
      <c r="B27" s="2">
        <f>13107.2*10^6*B25*B12*10^-3</f>
        <v>4096</v>
      </c>
      <c r="C27" s="3" t="s">
        <v>16</v>
      </c>
      <c r="D27" t="str">
        <f>CONCATENATE("Program this value into the calibration register if you want the current register's highest value to map to ",,TRUNC(B15,3),C15)</f>
        <v>Program this value into the calibration register if you want the current register's highest value to map to 10.24A</v>
      </c>
    </row>
    <row r="28" spans="1:14" x14ac:dyDescent="0.3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Nigrelli, Castrense</dc:creator>
  <cp:lastModifiedBy>Nigrelli, Castrense</cp:lastModifiedBy>
  <dcterms:created xsi:type="dcterms:W3CDTF">2021-11-04T18:02:00Z</dcterms:created>
  <dcterms:modified xsi:type="dcterms:W3CDTF">2021-11-05T19:27:49Z</dcterms:modified>
</cp:coreProperties>
</file>