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00B65CFE-EC03-4892-9088-483F9AD43D74}" xr6:coauthVersionLast="36" xr6:coauthVersionMax="36" xr10:uidLastSave="{00000000-0000-0000-0000-000000000000}"/>
  <bookViews>
    <workbookView xWindow="0" yWindow="0" windowWidth="19200" windowHeight="7840" activeTab="2" xr2:uid="{00000000-000D-0000-FFFF-FFFF00000000}"/>
  </bookViews>
  <sheets>
    <sheet name="Summary" sheetId="6" r:id="rId1"/>
    <sheet name="AC LDG sequence" sheetId="5" r:id="rId2"/>
    <sheet name="Load impedance calculation" sheetId="4" r:id="rId3"/>
  </sheets>
  <calcPr calcId="191029"/>
</workbook>
</file>

<file path=xl/calcChain.xml><?xml version="1.0" encoding="utf-8"?>
<calcChain xmlns="http://schemas.openxmlformats.org/spreadsheetml/2006/main">
  <c r="E24" i="4" l="1"/>
  <c r="E26" i="4" s="1"/>
  <c r="K16" i="4" s="1"/>
  <c r="E23" i="4"/>
  <c r="E22" i="4"/>
  <c r="E25" i="4" s="1"/>
  <c r="I16" i="4" s="1"/>
  <c r="I18" i="4" s="1"/>
  <c r="O20" i="4"/>
  <c r="D11" i="4"/>
  <c r="D10" i="4"/>
  <c r="O16" i="4" s="1"/>
  <c r="K18" i="4" l="1"/>
  <c r="I19" i="4" l="1"/>
  <c r="I20" i="4" s="1"/>
  <c r="I21" i="4" s="1"/>
  <c r="K20" i="4" l="1"/>
  <c r="K21" i="4" s="1"/>
  <c r="I22" i="4" l="1"/>
  <c r="I23" i="4" s="1"/>
  <c r="I26" i="4" s="1"/>
  <c r="K23" i="4" l="1"/>
  <c r="I27" i="4" s="1"/>
  <c r="I28" i="4" s="1"/>
</calcChain>
</file>

<file path=xl/sharedStrings.xml><?xml version="1.0" encoding="utf-8"?>
<sst xmlns="http://schemas.openxmlformats.org/spreadsheetml/2006/main" count="125" uniqueCount="93">
  <si>
    <t>Measured impedance</t>
  </si>
  <si>
    <t>jwc/2</t>
  </si>
  <si>
    <t>jwL*2</t>
  </si>
  <si>
    <t>img</t>
  </si>
  <si>
    <t>=</t>
  </si>
  <si>
    <t>1/Z</t>
  </si>
  <si>
    <t>Measured impedance real</t>
  </si>
  <si>
    <t>Measured impedance img</t>
  </si>
  <si>
    <t>Excitation frequency</t>
  </si>
  <si>
    <t>Filter inductance</t>
  </si>
  <si>
    <t>Filter capacitance</t>
  </si>
  <si>
    <t>H</t>
  </si>
  <si>
    <t>Unit</t>
  </si>
  <si>
    <t>Value</t>
  </si>
  <si>
    <t>Item</t>
  </si>
  <si>
    <t>Hz</t>
  </si>
  <si>
    <t>F</t>
  </si>
  <si>
    <t>Measure phase in rad</t>
  </si>
  <si>
    <t>Measured phase in deg</t>
  </si>
  <si>
    <t>+</t>
  </si>
  <si>
    <t>simplify equation</t>
  </si>
  <si>
    <t>simplify equation 2</t>
  </si>
  <si>
    <t>1/((1/Z)+(jwc/2))</t>
  </si>
  <si>
    <t>simplify equation 3</t>
  </si>
  <si>
    <t>simplify equation 4</t>
  </si>
  <si>
    <t>Load impedance real</t>
  </si>
  <si>
    <t>Load impedance img</t>
  </si>
  <si>
    <t>Load impedance</t>
  </si>
  <si>
    <t>Step 1: loop back phase measurement</t>
  </si>
  <si>
    <t>0x1b</t>
  </si>
  <si>
    <t>0x1c</t>
  </si>
  <si>
    <t>Step 2: Load impedance and phase measurement</t>
  </si>
  <si>
    <t>0x1d</t>
  </si>
  <si>
    <t>0x1e</t>
  </si>
  <si>
    <t>phase register</t>
  </si>
  <si>
    <t>Stimulus register</t>
  </si>
  <si>
    <t>impedance register</t>
  </si>
  <si>
    <t>0x17</t>
  </si>
  <si>
    <t>register add</t>
  </si>
  <si>
    <t>00</t>
  </si>
  <si>
    <t>02</t>
  </si>
  <si>
    <t>Equation</t>
  </si>
  <si>
    <t>Read value(HEX)</t>
  </si>
  <si>
    <t>Excitation amplitude</t>
  </si>
  <si>
    <t>0dBFS = 1</t>
  </si>
  <si>
    <t xml:space="preserve">w d4 04 55 </t>
  </si>
  <si>
    <t xml:space="preserve">w d4 16 80 </t>
  </si>
  <si>
    <t xml:space="preserve">w d4 15 08 </t>
  </si>
  <si>
    <t>r d4 0f 01</t>
  </si>
  <si>
    <t>r d4 1b 01</t>
  </si>
  <si>
    <t>r d4 1c 01</t>
  </si>
  <si>
    <t>r d4 1d 01</t>
  </si>
  <si>
    <t>r d4 1e 01</t>
  </si>
  <si>
    <t xml:space="preserve">w d4 15 00 </t>
  </si>
  <si>
    <t xml:space="preserve">w d4 16 00 </t>
  </si>
  <si>
    <t>r d4 17 01</t>
  </si>
  <si>
    <t>set ch to Hiz mode</t>
  </si>
  <si>
    <t>step 1: configure to loop back mode</t>
  </si>
  <si>
    <t>enable ch1 loop back test</t>
  </si>
  <si>
    <t>read 0x0f register, and wait until it go to Hiz mode</t>
  </si>
  <si>
    <t>Read phase value</t>
  </si>
  <si>
    <t>disable AC diag</t>
  </si>
  <si>
    <t>Disable loop back test mode</t>
  </si>
  <si>
    <t>Enable ch1 load impedance and phase test</t>
  </si>
  <si>
    <t>Read stimulus value</t>
  </si>
  <si>
    <t>Read impedance value</t>
  </si>
  <si>
    <t>Note:</t>
  </si>
  <si>
    <t>w: IIC write command</t>
  </si>
  <si>
    <t>r: IIC read command</t>
  </si>
  <si>
    <t>d4: device address</t>
  </si>
  <si>
    <t>Format: write/read,  device address,  register address,  data</t>
  </si>
  <si>
    <t>4ohm resistor load</t>
  </si>
  <si>
    <t>Open load</t>
  </si>
  <si>
    <t>DC load diag</t>
  </si>
  <si>
    <t>AC load diag</t>
  </si>
  <si>
    <t>Normal</t>
  </si>
  <si>
    <t>Open</t>
  </si>
  <si>
    <t>Woofer only (tweeter open)</t>
  </si>
  <si>
    <t>Tweeter only (woofer open)</t>
  </si>
  <si>
    <t>Woofer + tweeter</t>
  </si>
  <si>
    <t>Woofer + tweeter short</t>
  </si>
  <si>
    <t>Load impedance(ohm)</t>
  </si>
  <si>
    <t>87</t>
  </si>
  <si>
    <t>53</t>
  </si>
  <si>
    <t>6A</t>
  </si>
  <si>
    <t>32</t>
  </si>
  <si>
    <t>Load cases</t>
  </si>
  <si>
    <t>Note: Gain = 1, I = 10mA, 0.2496Ohm/code</t>
  </si>
  <si>
    <t>Z</t>
  </si>
  <si>
    <t>Do reciprocal to solve 1/Z</t>
  </si>
  <si>
    <r>
      <t xml:space="preserve">TI bench result
</t>
    </r>
    <r>
      <rPr>
        <sz val="10"/>
        <color theme="1"/>
        <rFont val="Calibri"/>
        <family val="2"/>
        <scheme val="minor"/>
      </rPr>
      <t>(for customer reference)</t>
    </r>
  </si>
  <si>
    <t>L-C Filter component impedance</t>
  </si>
  <si>
    <t xml:space="preserve">Note: Need user input in the yellow 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</si>
</sst>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0000"/>
    <numFmt numFmtId="166" formatCode="0.000000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3" borderId="1" xfId="0" applyFill="1" applyBorder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164" fontId="0" fillId="5" borderId="1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0" borderId="0" xfId="0" applyNumberFormat="1" applyProtection="1"/>
    <xf numFmtId="165" fontId="0" fillId="0" borderId="0" xfId="0" applyNumberFormat="1" applyProtection="1"/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0" applyNumberFormat="1" applyProtection="1"/>
    <xf numFmtId="0" fontId="0" fillId="4" borderId="1" xfId="0" applyFill="1" applyBorder="1" applyProtection="1"/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right"/>
    </xf>
    <xf numFmtId="49" fontId="0" fillId="0" borderId="0" xfId="0" applyNumberFormat="1" applyAlignment="1">
      <alignment horizontal="left" vertical="top"/>
    </xf>
    <xf numFmtId="0" fontId="2" fillId="0" borderId="0" xfId="0" applyFont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ill="1" applyBorder="1" applyProtection="1"/>
    <xf numFmtId="0" fontId="0" fillId="3" borderId="0" xfId="0" applyFill="1" applyProtection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Protection="1"/>
    <xf numFmtId="0" fontId="1" fillId="3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615593</xdr:colOff>
      <xdr:row>13</xdr:row>
      <xdr:rowOff>107577</xdr:rowOff>
    </xdr:from>
    <xdr:to>
      <xdr:col>9</xdr:col>
      <xdr:colOff>1201681</xdr:colOff>
      <xdr:row>26</xdr:row>
      <xdr:rowOff>89156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F2A759-DFDC-4999-81E9-C5A77DAA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9206" y="2504995"/>
          <a:ext cx="6433638" cy="237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1123950</xdr:colOff>
      <xdr:row>0</xdr:row>
      <xdr:rowOff>161926</xdr:rowOff>
    </xdr:from>
    <xdr:to>
      <xdr:col>12</xdr:col>
      <xdr:colOff>590550</xdr:colOff>
      <xdr:row>10</xdr:row>
      <xdr:rowOff>125810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161926"/>
          <a:ext cx="2981325" cy="1862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1200150</xdr:colOff>
      <xdr:row>9</xdr:row>
      <xdr:rowOff>161925</xdr:rowOff>
    </xdr:from>
    <xdr:to>
      <xdr:col>15</xdr:col>
      <xdr:colOff>533400</xdr:colOff>
      <xdr:row>13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76425"/>
          <a:ext cx="59817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145997</xdr:colOff>
      <xdr:row>16</xdr:row>
      <xdr:rowOff>46105</xdr:rowOff>
    </xdr:from>
    <xdr:to>
      <xdr:col>15</xdr:col>
      <xdr:colOff>376518</xdr:colOff>
      <xdr:row>19</xdr:row>
      <xdr:rowOff>145998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2E698B99-032B-43AB-8C23-839939E70AD4}"/>
            </a:ext>
          </a:extLst>
        </xdr:cNvPr>
        <xdr:cNvSpPr/>
      </xdr:nvSpPr>
      <xdr:spPr>
        <a:xfrm>
          <a:off x="15467960" y="2996774"/>
          <a:ext cx="230521" cy="65314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960503</xdr:colOff>
      <xdr:row>18</xdr:row>
      <xdr:rowOff>15368</xdr:rowOff>
    </xdr:from>
    <xdr:to>
      <xdr:col>14</xdr:col>
      <xdr:colOff>222837</xdr:colOff>
      <xdr:row>19</xdr:row>
      <xdr:rowOff>15368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2E44CFC-8F5F-47EF-80F2-E411718D6B4D}"/>
            </a:ext>
          </a:extLst>
        </xdr:cNvPr>
        <xdr:cNvCxnSpPr/>
      </xdr:nvCxnSpPr>
      <xdr:spPr>
        <a:xfrm>
          <a:off x="14384510" y="3334871"/>
          <a:ext cx="530199" cy="1844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530198</xdr:colOff>
      <xdr:row>18</xdr:row>
      <xdr:rowOff>23052</xdr:rowOff>
    </xdr:from>
    <xdr:to>
      <xdr:col>12</xdr:col>
      <xdr:colOff>991240</xdr:colOff>
      <xdr:row>18</xdr:row>
      <xdr:rowOff>23052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B02850C-0FFF-4B99-824B-BEB4A6122E7A}"/>
            </a:ext>
          </a:extLst>
        </xdr:cNvPr>
        <xdr:cNvCxnSpPr/>
      </xdr:nvCxnSpPr>
      <xdr:spPr>
        <a:xfrm>
          <a:off x="13954205" y="3342555"/>
          <a:ext cx="461042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23052</xdr:rowOff>
    </xdr:from>
    <xdr:to>
      <xdr:col>12</xdr:col>
      <xdr:colOff>461042</xdr:colOff>
      <xdr:row>18</xdr:row>
      <xdr:rowOff>23052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FCFA1B-F3CA-40DE-A54D-FF4C72584091}"/>
            </a:ext>
          </a:extLst>
        </xdr:cNvPr>
        <xdr:cNvCxnSpPr/>
      </xdr:nvCxnSpPr>
      <xdr:spPr>
        <a:xfrm>
          <a:off x="13424007" y="3342555"/>
          <a:ext cx="461042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130628</xdr:colOff>
      <xdr:row>18</xdr:row>
      <xdr:rowOff>30736</xdr:rowOff>
    </xdr:from>
    <xdr:to>
      <xdr:col>12</xdr:col>
      <xdr:colOff>253572</xdr:colOff>
      <xdr:row>19</xdr:row>
      <xdr:rowOff>23052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B37BC6C-823B-4993-860C-A704CC32A916}"/>
            </a:ext>
          </a:extLst>
        </xdr:cNvPr>
        <xdr:cNvCxnSpPr/>
      </xdr:nvCxnSpPr>
      <xdr:spPr>
        <a:xfrm flipH="1">
          <a:off x="13554635" y="3350239"/>
          <a:ext cx="122944" cy="1767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214717</xdr:colOff>
          <xdr:row>29</xdr:row>
          <xdr:rowOff>27267</xdr:rowOff>
        </xdr:from>
        <xdr:to>
          <xdr:col>5</xdr:col>
          <xdr:colOff>578971</xdr:colOff>
          <xdr:row>39</xdr:row>
          <xdr:rowOff>59203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4711BD8-1957-4CCA-9A7F-ACFC983DD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20"/>
  <sheetViews>
    <sheetView workbookViewId="0">
      <selection activeCell="C31" sqref="C31"/>
    </sheetView>
  </sheetViews>
  <sheetFormatPr defaultRowHeight="14.5"/>
  <cols>
    <col min="6" max="6" width="26.54296875" bestFit="1" customWidth="1"/>
    <col min="7" max="7" width="20" customWidth="1"/>
    <col min="8" max="8" width="18.81640625" customWidth="1"/>
    <col min="9" max="9" width="19.1796875" customWidth="1"/>
    <col min="10" max="10" width="25.6328125" customWidth="1"/>
  </cols>
  <sheetData>
    <row r="4" spans="3:10">
      <c r="C4" s="38" t="s">
        <v>90</v>
      </c>
      <c r="D4" s="39"/>
      <c r="E4" s="39"/>
      <c r="F4" s="36" t="s">
        <v>86</v>
      </c>
      <c r="G4" s="35" t="s">
        <v>73</v>
      </c>
      <c r="H4" s="34" t="s">
        <v>74</v>
      </c>
      <c r="I4" s="34"/>
      <c r="J4" s="34"/>
    </row>
    <row r="5" spans="3:10">
      <c r="C5" s="39"/>
      <c r="D5" s="39"/>
      <c r="E5" s="39"/>
      <c r="F5" s="37"/>
      <c r="G5" s="35"/>
      <c r="H5" s="9" t="s">
        <v>0</v>
      </c>
      <c r="I5" s="9" t="s">
        <v>18</v>
      </c>
      <c r="J5" s="23" t="s">
        <v>81</v>
      </c>
    </row>
    <row r="6" spans="3:10">
      <c r="C6" s="39"/>
      <c r="D6" s="39"/>
      <c r="E6" s="39"/>
      <c r="F6" s="29" t="s">
        <v>72</v>
      </c>
      <c r="G6" s="30" t="s">
        <v>76</v>
      </c>
      <c r="H6" s="31">
        <v>17.5</v>
      </c>
      <c r="I6" s="31">
        <v>-82</v>
      </c>
      <c r="J6" s="32">
        <v>110</v>
      </c>
    </row>
    <row r="7" spans="3:10">
      <c r="C7" s="39"/>
      <c r="D7" s="39"/>
      <c r="E7" s="39"/>
      <c r="F7" s="29" t="s">
        <v>71</v>
      </c>
      <c r="G7" s="30" t="s">
        <v>75</v>
      </c>
      <c r="H7" s="29">
        <v>4.3</v>
      </c>
      <c r="I7" s="29">
        <v>4</v>
      </c>
      <c r="J7" s="33">
        <v>4.3</v>
      </c>
    </row>
    <row r="8" spans="3:10">
      <c r="C8" s="39"/>
      <c r="D8" s="39"/>
      <c r="E8" s="39"/>
      <c r="F8" s="1" t="s">
        <v>77</v>
      </c>
      <c r="G8" s="26" t="s">
        <v>75</v>
      </c>
      <c r="H8" s="1">
        <v>19.899999999999999</v>
      </c>
      <c r="I8" s="1">
        <v>-75</v>
      </c>
      <c r="J8" s="24">
        <v>56.8</v>
      </c>
    </row>
    <row r="9" spans="3:10">
      <c r="C9" s="39"/>
      <c r="D9" s="39"/>
      <c r="E9" s="39"/>
      <c r="F9" s="1" t="s">
        <v>78</v>
      </c>
      <c r="G9" s="26" t="s">
        <v>76</v>
      </c>
      <c r="H9" s="1">
        <v>5</v>
      </c>
      <c r="I9" s="1">
        <v>0</v>
      </c>
      <c r="J9" s="25">
        <v>5.0999999999999996</v>
      </c>
    </row>
    <row r="10" spans="3:10">
      <c r="C10" s="39"/>
      <c r="D10" s="39"/>
      <c r="E10" s="39"/>
      <c r="F10" s="1" t="s">
        <v>79</v>
      </c>
      <c r="G10" s="26" t="s">
        <v>75</v>
      </c>
      <c r="H10" s="1">
        <v>5</v>
      </c>
      <c r="I10" s="1">
        <v>7</v>
      </c>
      <c r="J10" s="25">
        <v>4.8</v>
      </c>
    </row>
    <row r="11" spans="3:10">
      <c r="C11" s="39"/>
      <c r="D11" s="39"/>
      <c r="E11" s="39"/>
      <c r="F11" s="1" t="s">
        <v>80</v>
      </c>
      <c r="G11" s="26" t="s">
        <v>75</v>
      </c>
      <c r="H11" s="1">
        <v>0.9</v>
      </c>
      <c r="I11" s="1">
        <v>0</v>
      </c>
      <c r="J11" s="25">
        <v>1.3</v>
      </c>
    </row>
    <row r="12" spans="3:10">
      <c r="G12" s="2"/>
    </row>
    <row r="13" spans="3:10">
      <c r="G13" s="2"/>
    </row>
    <row r="14" spans="3:10">
      <c r="G14" s="2"/>
    </row>
    <row r="15" spans="3:10">
      <c r="G15" s="2"/>
    </row>
    <row r="16" spans="3:10">
      <c r="G16" s="2"/>
    </row>
    <row r="17" spans="7:7">
      <c r="G17" s="2"/>
    </row>
    <row r="18" spans="7:7">
      <c r="G18" s="2"/>
    </row>
    <row r="19" spans="7:7">
      <c r="G19" s="2"/>
    </row>
    <row r="20" spans="7:7">
      <c r="G20" s="2"/>
    </row>
  </sheetData>
  <mergeCells count="4">
    <mergeCell ref="H4:J4"/>
    <mergeCell ref="G4:G5"/>
    <mergeCell ref="F4:F5"/>
    <mergeCell ref="C4:E11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A41" sqref="A41"/>
    </sheetView>
  </sheetViews>
  <sheetFormatPr defaultRowHeight="14.5"/>
  <cols>
    <col min="1" max="1" width="54.90625" bestFit="1" customWidth="1"/>
    <col min="2" max="2" width="46" bestFit="1" customWidth="1"/>
  </cols>
  <sheetData>
    <row r="1" spans="1:4">
      <c r="A1" s="5" t="s">
        <v>45</v>
      </c>
      <c r="B1" s="4" t="s">
        <v>56</v>
      </c>
    </row>
    <row r="2" spans="1:4">
      <c r="A2" s="5" t="s">
        <v>46</v>
      </c>
      <c r="B2" s="4" t="s">
        <v>57</v>
      </c>
      <c r="C2" s="4"/>
      <c r="D2" s="4"/>
    </row>
    <row r="3" spans="1:4">
      <c r="A3" s="5" t="s">
        <v>47</v>
      </c>
      <c r="B3" s="4" t="s">
        <v>58</v>
      </c>
      <c r="C3" s="4"/>
      <c r="D3" s="4"/>
    </row>
    <row r="4" spans="1:4">
      <c r="A4" s="5" t="s">
        <v>48</v>
      </c>
      <c r="B4" s="4" t="s">
        <v>59</v>
      </c>
      <c r="C4" s="4"/>
      <c r="D4" s="4"/>
    </row>
    <row r="5" spans="1:4">
      <c r="A5" s="5" t="s">
        <v>49</v>
      </c>
      <c r="B5" s="21" t="s">
        <v>60</v>
      </c>
      <c r="C5" s="4"/>
      <c r="D5" s="4"/>
    </row>
    <row r="6" spans="1:4">
      <c r="A6" s="5" t="s">
        <v>50</v>
      </c>
      <c r="B6" s="21"/>
      <c r="C6" s="4"/>
      <c r="D6" s="4"/>
    </row>
    <row r="7" spans="1:4">
      <c r="A7" s="5" t="s">
        <v>53</v>
      </c>
      <c r="B7" s="4" t="s">
        <v>61</v>
      </c>
      <c r="C7" s="4"/>
      <c r="D7" s="4"/>
    </row>
    <row r="8" spans="1:4">
      <c r="A8" s="5" t="s">
        <v>54</v>
      </c>
      <c r="B8" s="4" t="s">
        <v>62</v>
      </c>
      <c r="C8" s="4"/>
      <c r="D8" s="4"/>
    </row>
    <row r="9" spans="1:4">
      <c r="A9" s="5" t="s">
        <v>47</v>
      </c>
      <c r="B9" s="4" t="s">
        <v>63</v>
      </c>
      <c r="C9" s="4"/>
      <c r="D9" s="4"/>
    </row>
    <row r="10" spans="1:4">
      <c r="A10" s="5" t="s">
        <v>48</v>
      </c>
      <c r="B10" s="4" t="s">
        <v>59</v>
      </c>
      <c r="C10" s="4"/>
      <c r="D10" s="4"/>
    </row>
    <row r="11" spans="1:4">
      <c r="A11" s="5" t="s">
        <v>49</v>
      </c>
      <c r="B11" s="21" t="s">
        <v>60</v>
      </c>
      <c r="C11" s="4"/>
      <c r="D11" s="4"/>
    </row>
    <row r="12" spans="1:4">
      <c r="A12" s="5" t="s">
        <v>50</v>
      </c>
      <c r="B12" s="21"/>
      <c r="C12" s="4"/>
      <c r="D12" s="4"/>
    </row>
    <row r="13" spans="1:4">
      <c r="A13" s="5" t="s">
        <v>51</v>
      </c>
      <c r="B13" s="21" t="s">
        <v>64</v>
      </c>
      <c r="C13" s="4"/>
      <c r="D13" s="4"/>
    </row>
    <row r="14" spans="1:4">
      <c r="A14" s="5" t="s">
        <v>52</v>
      </c>
      <c r="B14" s="21"/>
      <c r="C14" s="4"/>
      <c r="D14" s="4"/>
    </row>
    <row r="15" spans="1:4">
      <c r="A15" s="5" t="s">
        <v>55</v>
      </c>
      <c r="B15" s="4" t="s">
        <v>65</v>
      </c>
      <c r="C15" s="4"/>
      <c r="D15" s="4"/>
    </row>
    <row r="16" spans="1:4">
      <c r="A16" s="5" t="s">
        <v>53</v>
      </c>
      <c r="B16" s="4" t="s">
        <v>61</v>
      </c>
      <c r="C16" s="4"/>
      <c r="D16" s="4"/>
    </row>
    <row r="17" spans="1:4">
      <c r="C17" s="4"/>
      <c r="D17" s="4"/>
    </row>
    <row r="21" spans="1:4" ht="18.5">
      <c r="A21" s="22" t="s">
        <v>66</v>
      </c>
    </row>
    <row r="22" spans="1:4">
      <c r="A22" t="s">
        <v>70</v>
      </c>
    </row>
    <row r="23" spans="1:4">
      <c r="A23" t="s">
        <v>67</v>
      </c>
    </row>
    <row r="24" spans="1:4">
      <c r="A24" t="s">
        <v>68</v>
      </c>
    </row>
    <row r="25" spans="1:4">
      <c r="A25" t="s">
        <v>69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0"/>
  <sheetViews>
    <sheetView tabSelected="1" zoomScale="85" zoomScaleNormal="85" workbookViewId="0">
      <selection activeCell="G38" sqref="G38"/>
    </sheetView>
  </sheetViews>
  <sheetFormatPr defaultColWidth="9.08984375" defaultRowHeight="14.5"/>
  <cols>
    <col min="1" max="1" width="5.453125" style="6" customWidth="1"/>
    <col min="2" max="2" width="45.36328125" style="6" bestFit="1" customWidth="1"/>
    <col min="3" max="3" width="24.453125" style="6" bestFit="1" customWidth="1"/>
    <col min="4" max="4" width="12.6328125" style="6" bestFit="1" customWidth="1"/>
    <col min="5" max="5" width="15.6328125" style="6" bestFit="1" customWidth="1"/>
    <col min="6" max="7" width="9.08984375" style="6"/>
    <col min="8" max="8" width="19.54296875" style="6" bestFit="1" customWidth="1"/>
    <col min="9" max="9" width="24.453125" style="6" bestFit="1" customWidth="1"/>
    <col min="10" max="10" width="2" style="6" bestFit="1" customWidth="1"/>
    <col min="11" max="11" width="24.36328125" style="6" bestFit="1" customWidth="1"/>
    <col min="12" max="12" width="2" style="6" bestFit="1" customWidth="1"/>
    <col min="13" max="13" width="16.36328125" style="6" bestFit="1" customWidth="1"/>
    <col min="14" max="14" width="2" style="6" bestFit="1" customWidth="1"/>
    <col min="15" max="16384" width="9.08984375" style="6"/>
  </cols>
  <sheetData>
    <row r="1" spans="2:15">
      <c r="B1" s="6" t="s">
        <v>92</v>
      </c>
      <c r="C1" s="28"/>
    </row>
    <row r="3" spans="2:15">
      <c r="C3" s="7" t="s">
        <v>14</v>
      </c>
      <c r="D3" s="7" t="s">
        <v>13</v>
      </c>
      <c r="E3" s="8" t="s">
        <v>12</v>
      </c>
    </row>
    <row r="4" spans="2:15">
      <c r="C4" s="9" t="s">
        <v>8</v>
      </c>
      <c r="D4" s="3">
        <v>19000</v>
      </c>
      <c r="E4" s="10" t="s">
        <v>15</v>
      </c>
    </row>
    <row r="5" spans="2:15">
      <c r="C5" s="9" t="s">
        <v>43</v>
      </c>
      <c r="D5" s="9">
        <v>1</v>
      </c>
      <c r="E5" s="10" t="s">
        <v>44</v>
      </c>
    </row>
    <row r="6" spans="2:15">
      <c r="C6" s="9" t="s">
        <v>9</v>
      </c>
      <c r="D6" s="3">
        <v>3.9999999999999998E-6</v>
      </c>
      <c r="E6" s="10" t="s">
        <v>11</v>
      </c>
    </row>
    <row r="7" spans="2:15">
      <c r="C7" s="9" t="s">
        <v>10</v>
      </c>
      <c r="D7" s="3">
        <v>9.9999999999999995E-7</v>
      </c>
      <c r="E7" s="10" t="s">
        <v>16</v>
      </c>
    </row>
    <row r="10" spans="2:15">
      <c r="B10" s="41" t="s">
        <v>91</v>
      </c>
      <c r="C10" s="9" t="s">
        <v>2</v>
      </c>
      <c r="D10" s="11">
        <f>2*2*PI()*D4*D6</f>
        <v>0.95504416669129699</v>
      </c>
      <c r="E10" s="10"/>
    </row>
    <row r="11" spans="2:15">
      <c r="B11" s="41"/>
      <c r="C11" s="9" t="s">
        <v>1</v>
      </c>
      <c r="D11" s="11">
        <f>(2*PI()*D4*D7)/2</f>
        <v>5.9690260418206062E-2</v>
      </c>
      <c r="E11" s="10"/>
    </row>
    <row r="13" spans="2:15">
      <c r="B13" s="9"/>
      <c r="C13" s="9"/>
      <c r="D13" s="9" t="s">
        <v>38</v>
      </c>
      <c r="E13" s="9" t="s">
        <v>42</v>
      </c>
    </row>
    <row r="14" spans="2:15">
      <c r="B14" s="9" t="s">
        <v>28</v>
      </c>
      <c r="C14" s="40" t="s">
        <v>34</v>
      </c>
      <c r="D14" s="9" t="s">
        <v>29</v>
      </c>
      <c r="E14" s="19" t="s">
        <v>39</v>
      </c>
    </row>
    <row r="15" spans="2:15">
      <c r="B15" s="9"/>
      <c r="C15" s="40"/>
      <c r="D15" s="9" t="s">
        <v>30</v>
      </c>
      <c r="E15" s="19" t="s">
        <v>83</v>
      </c>
      <c r="I15" s="12" t="s">
        <v>6</v>
      </c>
      <c r="J15" s="12" t="s">
        <v>19</v>
      </c>
      <c r="K15" s="12" t="s">
        <v>7</v>
      </c>
      <c r="L15" s="12" t="s">
        <v>4</v>
      </c>
      <c r="M15" s="12"/>
      <c r="N15" s="12"/>
      <c r="O15" s="12" t="s">
        <v>3</v>
      </c>
    </row>
    <row r="16" spans="2:15">
      <c r="B16" s="9" t="s">
        <v>31</v>
      </c>
      <c r="C16" s="40" t="s">
        <v>34</v>
      </c>
      <c r="D16" s="9" t="s">
        <v>29</v>
      </c>
      <c r="E16" s="19" t="s">
        <v>39</v>
      </c>
      <c r="H16" s="6" t="s">
        <v>41</v>
      </c>
      <c r="I16" s="6">
        <f>E25</f>
        <v>12.169983267768343</v>
      </c>
      <c r="J16" s="6" t="s">
        <v>19</v>
      </c>
      <c r="K16" s="6">
        <f>E26</f>
        <v>-2.7643999823177778</v>
      </c>
      <c r="M16" s="6" t="s">
        <v>22</v>
      </c>
      <c r="N16" s="6" t="s">
        <v>19</v>
      </c>
      <c r="O16" s="13">
        <f>D10</f>
        <v>0.95504416669129699</v>
      </c>
    </row>
    <row r="17" spans="2:17">
      <c r="B17" s="9"/>
      <c r="C17" s="40"/>
      <c r="D17" s="9" t="s">
        <v>30</v>
      </c>
      <c r="E17" s="19" t="s">
        <v>84</v>
      </c>
    </row>
    <row r="18" spans="2:17">
      <c r="B18" s="9"/>
      <c r="C18" s="40" t="s">
        <v>35</v>
      </c>
      <c r="D18" s="9" t="s">
        <v>32</v>
      </c>
      <c r="E18" s="19" t="s">
        <v>40</v>
      </c>
      <c r="H18" s="6" t="s">
        <v>20</v>
      </c>
      <c r="I18" s="6">
        <f>I16</f>
        <v>12.169983267768343</v>
      </c>
      <c r="J18" s="6" t="s">
        <v>19</v>
      </c>
      <c r="K18" s="13">
        <f>K16-O16</f>
        <v>-3.7194441490090746</v>
      </c>
      <c r="L18" s="6" t="s">
        <v>4</v>
      </c>
      <c r="M18" s="6" t="s">
        <v>22</v>
      </c>
      <c r="Q18" s="6" t="s">
        <v>89</v>
      </c>
    </row>
    <row r="19" spans="2:17">
      <c r="B19" s="9"/>
      <c r="C19" s="40"/>
      <c r="D19" s="9" t="s">
        <v>33</v>
      </c>
      <c r="E19" s="19" t="s">
        <v>82</v>
      </c>
      <c r="I19" s="14">
        <f>(I18)^2 + (K18)^2</f>
        <v>161.94275751535926</v>
      </c>
    </row>
    <row r="20" spans="2:17">
      <c r="B20" s="9"/>
      <c r="C20" s="15" t="s">
        <v>36</v>
      </c>
      <c r="D20" s="9" t="s">
        <v>37</v>
      </c>
      <c r="E20" s="19" t="s">
        <v>85</v>
      </c>
      <c r="H20" s="6" t="s">
        <v>21</v>
      </c>
      <c r="I20" s="6">
        <f>I18/I19</f>
        <v>7.5149907624699405E-2</v>
      </c>
      <c r="J20" s="6" t="s">
        <v>19</v>
      </c>
      <c r="K20" s="6">
        <f>-K18/I19</f>
        <v>2.2967647371672725E-2</v>
      </c>
      <c r="L20" s="6" t="s">
        <v>4</v>
      </c>
      <c r="M20" s="6" t="s">
        <v>5</v>
      </c>
      <c r="O20" s="13">
        <f>D11</f>
        <v>5.9690260418206062E-2</v>
      </c>
    </row>
    <row r="21" spans="2:17">
      <c r="C21" s="16"/>
      <c r="H21" s="6" t="s">
        <v>23</v>
      </c>
      <c r="I21" s="6">
        <f>I20</f>
        <v>7.5149907624699405E-2</v>
      </c>
      <c r="J21" s="6" t="s">
        <v>19</v>
      </c>
      <c r="K21" s="13">
        <f>K20-O20</f>
        <v>-3.6722613046533334E-2</v>
      </c>
      <c r="L21" s="6" t="s">
        <v>4</v>
      </c>
      <c r="M21" s="6" t="s">
        <v>5</v>
      </c>
    </row>
    <row r="22" spans="2:17">
      <c r="B22" s="6" t="s">
        <v>87</v>
      </c>
      <c r="C22" s="9" t="s">
        <v>0</v>
      </c>
      <c r="D22" s="9"/>
      <c r="E22" s="20">
        <f>HEX2DEC(E20)*0.2496</f>
        <v>12.479999999999999</v>
      </c>
      <c r="I22" s="17">
        <f>I21^2 + (K21)^2</f>
        <v>6.996058924966274E-3</v>
      </c>
    </row>
    <row r="23" spans="2:17">
      <c r="C23" s="9" t="s">
        <v>18</v>
      </c>
      <c r="D23" s="9"/>
      <c r="E23" s="20">
        <f>360*((HEX2DEC(E14)*256 + HEX2DEC(E15)) - (HEX2DEC(E16)*256 + HEX2DEC(E17)))/(HEX2DEC(E18)*256 + HEX2DEC(E19))</f>
        <v>-12.797527047913446</v>
      </c>
      <c r="H23" s="6" t="s">
        <v>24</v>
      </c>
      <c r="I23" s="6">
        <f>I21/I22</f>
        <v>10.741748808964138</v>
      </c>
      <c r="J23" s="6" t="s">
        <v>19</v>
      </c>
      <c r="K23" s="6">
        <f>-K21/I22</f>
        <v>5.2490428454632214</v>
      </c>
      <c r="L23" s="6" t="s">
        <v>4</v>
      </c>
      <c r="M23" s="6" t="s">
        <v>88</v>
      </c>
    </row>
    <row r="24" spans="2:17">
      <c r="C24" s="9" t="s">
        <v>17</v>
      </c>
      <c r="D24" s="9"/>
      <c r="E24" s="10">
        <f>PI()*E23/180</f>
        <v>-0.22335898309911972</v>
      </c>
    </row>
    <row r="25" spans="2:17">
      <c r="C25" s="9" t="s">
        <v>6</v>
      </c>
      <c r="D25" s="9"/>
      <c r="E25" s="10">
        <f>E22*COS(E24)</f>
        <v>12.169983267768343</v>
      </c>
    </row>
    <row r="26" spans="2:17">
      <c r="C26" s="9" t="s">
        <v>7</v>
      </c>
      <c r="D26" s="9"/>
      <c r="E26" s="10">
        <f>E22*SIN(E24)</f>
        <v>-2.7643999823177778</v>
      </c>
      <c r="H26" s="9" t="s">
        <v>25</v>
      </c>
      <c r="I26" s="9">
        <f>I23</f>
        <v>10.741748808964138</v>
      </c>
      <c r="J26" s="17"/>
    </row>
    <row r="27" spans="2:17">
      <c r="H27" s="9" t="s">
        <v>26</v>
      </c>
      <c r="I27" s="9">
        <f>K23</f>
        <v>5.2490428454632214</v>
      </c>
    </row>
    <row r="28" spans="2:17">
      <c r="H28" s="9" t="s">
        <v>27</v>
      </c>
      <c r="I28" s="18">
        <f>SQRT(I26^2 + I27^2)</f>
        <v>11.955652147348179</v>
      </c>
    </row>
    <row r="30" spans="2:17">
      <c r="H30" s="27"/>
    </row>
  </sheetData>
  <mergeCells count="4">
    <mergeCell ref="C14:C15"/>
    <mergeCell ref="C16:C17"/>
    <mergeCell ref="C18:C19"/>
    <mergeCell ref="B10:B11"/>
  </mergeCells>
  <phoneticPr fontId="5" type="noConversion"/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</xdr:col>
                <xdr:colOff>215900</xdr:colOff>
                <xdr:row>29</xdr:row>
                <xdr:rowOff>25400</xdr:rowOff>
              </from>
              <to>
                <xdr:col>5</xdr:col>
                <xdr:colOff>577850</xdr:colOff>
                <xdr:row>39</xdr:row>
                <xdr:rowOff>57150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AC LDG sequence</vt:lpstr>
      <vt:lpstr>Load impedance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2023-07-11T03:04:59Z</dcterms:modified>
</cp:coreProperties>
</file>