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C:\Users\Michael Steffes\Documents\Michael Files\Updated Analysis Tools post 2017\Transimpedance design\"/>
    </mc:Choice>
  </mc:AlternateContent>
  <xr:revisionPtr revIDLastSave="0" documentId="13_ncr:1_{50AC810E-9DF7-4584-9807-61251ADD4FE4}" xr6:coauthVersionLast="47" xr6:coauthVersionMax="47" xr10:uidLastSave="{00000000-0000-0000-0000-000000000000}"/>
  <bookViews>
    <workbookView xWindow="-120" yWindow="-120" windowWidth="29040" windowHeight="15225" xr2:uid="{00000000-000D-0000-FFFF-FFFF00000000}"/>
  </bookViews>
  <sheets>
    <sheet name="Bandwidth" sheetId="1" r:id="rId1"/>
  </sheets>
  <calcPr calcId="181029"/>
</workbook>
</file>

<file path=xl/calcChain.xml><?xml version="1.0" encoding="utf-8"?>
<calcChain xmlns="http://schemas.openxmlformats.org/spreadsheetml/2006/main">
  <c r="B27" i="1" l="1"/>
  <c r="E27" i="1" s="1"/>
  <c r="B23" i="1"/>
  <c r="E23" i="1" s="1"/>
  <c r="C27" i="1" l="1"/>
  <c r="C23" i="1"/>
  <c r="E19" i="1"/>
  <c r="C19" i="1"/>
  <c r="B19" i="1"/>
  <c r="B14" i="1" l="1"/>
  <c r="C14" i="1" l="1"/>
  <c r="F9" i="1" l="1"/>
  <c r="F8" i="1"/>
  <c r="B9" i="1"/>
  <c r="B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a0271074</author>
  </authors>
  <commentList>
    <comment ref="A7" authorId="0" shapeId="0" xr:uid="{00000000-0006-0000-0000-000001000000}">
      <text>
        <r>
          <rPr>
            <b/>
            <sz val="9"/>
            <color indexed="81"/>
            <rFont val="Tahoma"/>
            <family val="2"/>
          </rPr>
          <t>a0271074:</t>
        </r>
        <r>
          <rPr>
            <sz val="9"/>
            <color indexed="81"/>
            <rFont val="Tahoma"/>
            <family val="2"/>
          </rPr>
          <t xml:space="preserve">
CIN typically includes the photodiode capacitance, the parasitic PCB capacitance as well as the common-mode and differential capacitance of the opamp. If the opamp is not known target approximately 3pF of capacitance and run the calculator. Once the opamp has been selected use the known capacitance value to fine-tune the value of CF needed for the application</t>
        </r>
      </text>
    </comment>
    <comment ref="E7" authorId="0" shapeId="0" xr:uid="{00000000-0006-0000-0000-000002000000}">
      <text>
        <r>
          <rPr>
            <b/>
            <sz val="9"/>
            <color indexed="81"/>
            <rFont val="Tahoma"/>
            <family val="2"/>
          </rPr>
          <t>a0271074:</t>
        </r>
        <r>
          <rPr>
            <sz val="9"/>
            <color indexed="81"/>
            <rFont val="Tahoma"/>
            <family val="2"/>
          </rPr>
          <t xml:space="preserve">
CIN typically includes the photodiode capacitance, the parasitic PCB capacitance as well as the common-mode and differential capacitance of the opamp. If the opamp is not known target approximately 3pF of capacitance and run the calculator. Once the opamp has been selected use the known capacitance value to fine-tune the value of CF needed for the application</t>
        </r>
      </text>
    </comment>
  </commentList>
</comments>
</file>

<file path=xl/sharedStrings.xml><?xml version="1.0" encoding="utf-8"?>
<sst xmlns="http://schemas.openxmlformats.org/spreadsheetml/2006/main" count="48" uniqueCount="29">
  <si>
    <t>MHz</t>
  </si>
  <si>
    <t>kOhm</t>
  </si>
  <si>
    <t>pF</t>
  </si>
  <si>
    <t>Opamp Gain Bandwidth Product (GBP)</t>
  </si>
  <si>
    <r>
      <t>Feedback Resistance (R</t>
    </r>
    <r>
      <rPr>
        <vertAlign val="subscript"/>
        <sz val="11"/>
        <color theme="1"/>
        <rFont val="Calibri"/>
        <family val="2"/>
        <scheme val="minor"/>
      </rPr>
      <t>F</t>
    </r>
    <r>
      <rPr>
        <sz val="11"/>
        <color theme="1"/>
        <rFont val="Calibri"/>
        <family val="2"/>
        <scheme val="minor"/>
      </rPr>
      <t>)</t>
    </r>
  </si>
  <si>
    <r>
      <t>Input Capacitance (C</t>
    </r>
    <r>
      <rPr>
        <vertAlign val="subscript"/>
        <sz val="11"/>
        <color theme="1"/>
        <rFont val="Calibri"/>
        <family val="2"/>
        <scheme val="minor"/>
      </rPr>
      <t>IN</t>
    </r>
    <r>
      <rPr>
        <sz val="11"/>
        <color theme="1"/>
        <rFont val="Calibri"/>
        <family val="2"/>
        <scheme val="minor"/>
      </rPr>
      <t>)</t>
    </r>
  </si>
  <si>
    <r>
      <t>Closed-loop TIA Bandwidth (f</t>
    </r>
    <r>
      <rPr>
        <vertAlign val="subscript"/>
        <sz val="11"/>
        <color theme="1"/>
        <rFont val="Calibri"/>
        <family val="2"/>
        <scheme val="minor"/>
      </rPr>
      <t>-3dB</t>
    </r>
    <r>
      <rPr>
        <sz val="11"/>
        <color theme="1"/>
        <rFont val="Calibri"/>
        <family val="2"/>
        <scheme val="minor"/>
      </rPr>
      <t>)</t>
    </r>
  </si>
  <si>
    <r>
      <t>Feedback Capacitance (C</t>
    </r>
    <r>
      <rPr>
        <vertAlign val="subscript"/>
        <sz val="11"/>
        <color theme="1"/>
        <rFont val="Calibri"/>
        <family val="2"/>
        <scheme val="minor"/>
      </rPr>
      <t>F</t>
    </r>
    <r>
      <rPr>
        <sz val="11"/>
        <color theme="1"/>
        <rFont val="Calibri"/>
        <family val="2"/>
        <scheme val="minor"/>
      </rPr>
      <t>)</t>
    </r>
  </si>
  <si>
    <t>Calculator I</t>
  </si>
  <si>
    <t>Calculator II</t>
  </si>
  <si>
    <t>User defined inputs- Fill this in</t>
  </si>
  <si>
    <t>Calculated outputs</t>
  </si>
  <si>
    <t>LEGEND</t>
  </si>
  <si>
    <r>
      <t>Two Calculators have been provided here for transimpedance applications:
 Calculator I - Given the GBP, R</t>
    </r>
    <r>
      <rPr>
        <vertAlign val="subscript"/>
        <sz val="11"/>
        <color theme="1"/>
        <rFont val="Bell MT"/>
        <family val="1"/>
      </rPr>
      <t>F</t>
    </r>
    <r>
      <rPr>
        <sz val="11"/>
        <color theme="1"/>
        <rFont val="Bell MT"/>
        <family val="1"/>
      </rPr>
      <t xml:space="preserve"> and C</t>
    </r>
    <r>
      <rPr>
        <vertAlign val="subscript"/>
        <sz val="11"/>
        <color theme="1"/>
        <rFont val="Bell MT"/>
        <family val="1"/>
      </rPr>
      <t>IN</t>
    </r>
    <r>
      <rPr>
        <sz val="11"/>
        <color theme="1"/>
        <rFont val="Bell MT"/>
        <family val="1"/>
      </rPr>
      <t>, the calculator returns the achievable closed-loop bandwidth for a butterworth response and the value of feedback capacitance.
 Calculator II - Given the desired closed-loop TIA bandwidth (f</t>
    </r>
    <r>
      <rPr>
        <vertAlign val="subscript"/>
        <sz val="11"/>
        <color theme="1"/>
        <rFont val="Bell MT"/>
        <family val="1"/>
      </rPr>
      <t>-3dB</t>
    </r>
    <r>
      <rPr>
        <sz val="11"/>
        <color theme="1"/>
        <rFont val="Bell MT"/>
        <family val="1"/>
      </rPr>
      <t>), R</t>
    </r>
    <r>
      <rPr>
        <vertAlign val="subscript"/>
        <sz val="11"/>
        <color theme="1"/>
        <rFont val="Bell MT"/>
        <family val="1"/>
      </rPr>
      <t>F</t>
    </r>
    <r>
      <rPr>
        <sz val="11"/>
        <color theme="1"/>
        <rFont val="Bell MT"/>
        <family val="1"/>
      </rPr>
      <t xml:space="preserve"> and C</t>
    </r>
    <r>
      <rPr>
        <vertAlign val="subscript"/>
        <sz val="11"/>
        <color theme="1"/>
        <rFont val="Bell MT"/>
        <family val="1"/>
      </rPr>
      <t>IN</t>
    </r>
    <r>
      <rPr>
        <sz val="11"/>
        <color theme="1"/>
        <rFont val="Bell MT"/>
        <family val="1"/>
      </rPr>
      <t>, the calculator returns the minimum gain-bandwidth product (GBP) of the opamp needed for the application as well as the value of feedback capacitance.</t>
    </r>
  </si>
  <si>
    <t>Desired Q</t>
  </si>
  <si>
    <t>Bandwidth Multiplier</t>
  </si>
  <si>
    <r>
      <t>C</t>
    </r>
    <r>
      <rPr>
        <b/>
        <vertAlign val="subscript"/>
        <sz val="11"/>
        <color theme="1"/>
        <rFont val="Calibri"/>
        <family val="2"/>
        <scheme val="minor"/>
      </rPr>
      <t>F</t>
    </r>
    <r>
      <rPr>
        <b/>
        <sz val="11"/>
        <color theme="1"/>
        <rFont val="Calibri"/>
        <family val="2"/>
        <scheme val="minor"/>
      </rPr>
      <t xml:space="preserve"> Multipler</t>
    </r>
  </si>
  <si>
    <t>Calculator A</t>
  </si>
  <si>
    <t>Calculator B</t>
  </si>
  <si>
    <r>
      <t>Calculator to determine the Bandwidth and Feedback capacitance (C</t>
    </r>
    <r>
      <rPr>
        <vertAlign val="subscript"/>
        <sz val="11"/>
        <color theme="1"/>
        <rFont val="Bell MT"/>
        <family val="1"/>
      </rPr>
      <t>F</t>
    </r>
    <r>
      <rPr>
        <sz val="11"/>
        <color theme="1"/>
        <rFont val="Bell MT"/>
        <family val="1"/>
      </rPr>
      <t xml:space="preserve">) given any arbitrary value of Q:
1. The bandwidth is normalized to the bandwidth value for a </t>
    </r>
    <r>
      <rPr>
        <b/>
        <i/>
        <sz val="11"/>
        <color theme="1"/>
        <rFont val="Bell MT"/>
        <family val="1"/>
      </rPr>
      <t>Buterworth response</t>
    </r>
    <r>
      <rPr>
        <sz val="11"/>
        <color theme="1"/>
        <rFont val="Bell MT"/>
        <family val="1"/>
      </rPr>
      <t xml:space="preserve"> obtained from </t>
    </r>
    <r>
      <rPr>
        <b/>
        <sz val="11"/>
        <color rgb="FFFF0000"/>
        <rFont val="Bell MT"/>
        <family val="1"/>
      </rPr>
      <t>calculator A</t>
    </r>
    <r>
      <rPr>
        <sz val="11"/>
        <color theme="1"/>
        <rFont val="Bell MT"/>
        <family val="1"/>
      </rPr>
      <t xml:space="preserve"> (above). For example if the bandwidth from the </t>
    </r>
    <r>
      <rPr>
        <b/>
        <sz val="11"/>
        <color rgb="FFFF0000"/>
        <rFont val="Bell MT"/>
        <family val="1"/>
      </rPr>
      <t>calculator A</t>
    </r>
    <r>
      <rPr>
        <sz val="11"/>
        <color theme="1"/>
        <rFont val="Bell MT"/>
        <family val="1"/>
      </rPr>
      <t xml:space="preserve"> is 100 MHz and the bandwidth multiplier in cell B18 is 2.5 then the resultant bandwidth for the new Q is 250 MHz.
2. Similarly the feedback capacitance(C</t>
    </r>
    <r>
      <rPr>
        <vertAlign val="subscript"/>
        <sz val="11"/>
        <color theme="1"/>
        <rFont val="Bell MT"/>
        <family val="1"/>
      </rPr>
      <t>F</t>
    </r>
    <r>
      <rPr>
        <sz val="11"/>
        <color theme="1"/>
        <rFont val="Bell MT"/>
        <family val="1"/>
      </rPr>
      <t xml:space="preserve">) is also normalized to that of a </t>
    </r>
    <r>
      <rPr>
        <b/>
        <i/>
        <sz val="11"/>
        <color theme="1"/>
        <rFont val="Bell MT"/>
        <family val="1"/>
      </rPr>
      <t>Butterworth response</t>
    </r>
    <r>
      <rPr>
        <sz val="11"/>
        <color theme="1"/>
        <rFont val="Bell MT"/>
        <family val="1"/>
      </rPr>
      <t xml:space="preserve"> obtained from </t>
    </r>
    <r>
      <rPr>
        <b/>
        <sz val="11"/>
        <color rgb="FFFF0000"/>
        <rFont val="Bell MT"/>
        <family val="1"/>
      </rPr>
      <t>calculator A</t>
    </r>
    <r>
      <rPr>
        <sz val="11"/>
        <color theme="1"/>
        <rFont val="Bell MT"/>
        <family val="1"/>
      </rPr>
      <t xml:space="preserve"> (above). For example if the resultant capacitance from </t>
    </r>
    <r>
      <rPr>
        <b/>
        <sz val="11"/>
        <color rgb="FFFF0000"/>
        <rFont val="Bell MT"/>
        <family val="1"/>
      </rPr>
      <t>calculator A</t>
    </r>
    <r>
      <rPr>
        <sz val="11"/>
        <color rgb="FFFF0000"/>
        <rFont val="Bell MT"/>
        <family val="1"/>
      </rPr>
      <t xml:space="preserve"> </t>
    </r>
    <r>
      <rPr>
        <sz val="11"/>
        <color theme="1"/>
        <rFont val="Bell MT"/>
        <family val="1"/>
      </rPr>
      <t>is 0.4 pF and the capacitance multiplier in cell C18 is 0.25 then the resultant capacitance for the new Q is 0.1 pF.</t>
    </r>
  </si>
  <si>
    <t>Q</t>
  </si>
  <si>
    <t>% Overshoot</t>
  </si>
  <si>
    <t>Calculator C</t>
  </si>
  <si>
    <r>
      <t xml:space="preserve">Phase Margin
</t>
    </r>
    <r>
      <rPr>
        <b/>
        <sz val="11"/>
        <color theme="1"/>
        <rFont val="Calibri"/>
        <family val="2"/>
      </rPr>
      <t>Φ</t>
    </r>
    <r>
      <rPr>
        <b/>
        <vertAlign val="subscript"/>
        <sz val="11"/>
        <color theme="1"/>
        <rFont val="Calibri"/>
        <family val="2"/>
      </rPr>
      <t>M</t>
    </r>
    <r>
      <rPr>
        <b/>
        <sz val="11"/>
        <color theme="1"/>
        <rFont val="Calibri"/>
        <family val="2"/>
      </rPr>
      <t>, (°)</t>
    </r>
  </si>
  <si>
    <t>Frequency Response Peaking (dB) 
- Only valid for Q &gt; 0.707</t>
  </si>
  <si>
    <t>Frequency Response Peaking (dB)
- Only valid for Q &gt; 0.707</t>
  </si>
  <si>
    <r>
      <rPr>
        <b/>
        <sz val="11"/>
        <color theme="1"/>
        <rFont val="Bell MT"/>
        <family val="1"/>
      </rPr>
      <t>Calculator C2:</t>
    </r>
    <r>
      <rPr>
        <sz val="11"/>
        <color theme="1"/>
        <rFont val="Bell MT"/>
        <family val="1"/>
      </rPr>
      <t xml:space="preserve"> Converting Phase-margin to Q, Overshoot(%) and Peaking</t>
    </r>
  </si>
  <si>
    <r>
      <rPr>
        <b/>
        <sz val="11"/>
        <color theme="1"/>
        <rFont val="Bell MT"/>
        <family val="1"/>
      </rPr>
      <t>Calculator C1:</t>
    </r>
    <r>
      <rPr>
        <sz val="11"/>
        <color theme="1"/>
        <rFont val="Bell MT"/>
        <family val="1"/>
      </rPr>
      <t xml:space="preserve"> Converting Q to Phase-margin, Overshoot(%) and Peaking</t>
    </r>
  </si>
  <si>
    <r>
      <rPr>
        <b/>
        <sz val="11"/>
        <color theme="1"/>
        <rFont val="Bell MT"/>
        <family val="1"/>
      </rPr>
      <t>Calculator C3:</t>
    </r>
    <r>
      <rPr>
        <sz val="11"/>
        <color theme="1"/>
        <rFont val="Bell MT"/>
        <family val="1"/>
      </rPr>
      <t xml:space="preserve"> Converting Overshoot(%) to Phase-margin, Q, Overshoot and Peaking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</si>
</sst>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000"/>
  </numFmts>
  <fonts count="17" x14ac:knownFonts="1">
    <font>
      <sz val="11"/>
      <color theme="1"/>
      <name val="Calibri"/>
      <family val="2"/>
      <scheme val="minor"/>
    </font>
    <font>
      <i/>
      <sz val="11"/>
      <color theme="1"/>
      <name val="Calibri"/>
      <family val="2"/>
      <scheme val="minor"/>
    </font>
    <font>
      <b/>
      <i/>
      <u/>
      <sz val="11"/>
      <color theme="1"/>
      <name val="Calibri"/>
      <family val="2"/>
      <scheme val="minor"/>
    </font>
    <font>
      <vertAlign val="subscript"/>
      <sz val="11"/>
      <color theme="1"/>
      <name val="Calibri"/>
      <family val="2"/>
      <scheme val="minor"/>
    </font>
    <font>
      <sz val="9"/>
      <color indexed="81"/>
      <name val="Tahoma"/>
      <family val="2"/>
    </font>
    <font>
      <b/>
      <sz val="9"/>
      <color indexed="81"/>
      <name val="Tahoma"/>
      <family val="2"/>
    </font>
    <font>
      <sz val="11"/>
      <color theme="1"/>
      <name val="Bell MT"/>
      <family val="1"/>
    </font>
    <font>
      <vertAlign val="subscript"/>
      <sz val="11"/>
      <color theme="1"/>
      <name val="Bell MT"/>
      <family val="1"/>
    </font>
    <font>
      <b/>
      <sz val="11"/>
      <color theme="1"/>
      <name val="Calibri"/>
      <family val="2"/>
      <scheme val="minor"/>
    </font>
    <font>
      <b/>
      <i/>
      <sz val="11"/>
      <color theme="1"/>
      <name val="Bell MT"/>
      <family val="1"/>
    </font>
    <font>
      <b/>
      <vertAlign val="subscript"/>
      <sz val="11"/>
      <color theme="1"/>
      <name val="Calibri"/>
      <family val="2"/>
      <scheme val="minor"/>
    </font>
    <font>
      <b/>
      <sz val="12"/>
      <color rgb="FFFF0000"/>
      <name val="Calibri"/>
      <family val="2"/>
      <scheme val="minor"/>
    </font>
    <font>
      <sz val="11"/>
      <color rgb="FFFF0000"/>
      <name val="Bell MT"/>
      <family val="1"/>
    </font>
    <font>
      <b/>
      <sz val="11"/>
      <color rgb="FFFF0000"/>
      <name val="Bell MT"/>
      <family val="1"/>
    </font>
    <font>
      <b/>
      <sz val="11"/>
      <color theme="1"/>
      <name val="Calibri"/>
      <family val="2"/>
    </font>
    <font>
      <b/>
      <vertAlign val="subscript"/>
      <sz val="11"/>
      <color theme="1"/>
      <name val="Calibri"/>
      <family val="2"/>
    </font>
    <font>
      <b/>
      <sz val="11"/>
      <color theme="1"/>
      <name val="Bell MT"/>
      <family val="1"/>
    </font>
  </fonts>
  <fills count="7">
    <fill>
      <patternFill patternType="none"/>
    </fill>
    <fill>
      <patternFill patternType="gray125"/>
    </fill>
    <fill>
      <patternFill patternType="solid">
        <fgColor theme="3" tint="0.59999389629810485"/>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3" tint="0.399975585192419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1">
    <xf numFmtId="0" fontId="0" fillId="0" borderId="0"/>
  </cellStyleXfs>
  <cellXfs count="66">
    <xf numFmtId="0" fontId="0" fillId="0" borderId="0" xfId="0"/>
    <xf numFmtId="2" fontId="0" fillId="3" borderId="1" xfId="0" applyNumberFormat="1" applyFill="1" applyBorder="1" applyAlignment="1" applyProtection="1">
      <alignment horizontal="center" vertical="center"/>
      <protection hidden="1"/>
    </xf>
    <xf numFmtId="2" fontId="0" fillId="3" borderId="3" xfId="0" applyNumberFormat="1" applyFill="1" applyBorder="1" applyAlignment="1" applyProtection="1">
      <alignment horizontal="center" vertical="center"/>
      <protection hidden="1"/>
    </xf>
    <xf numFmtId="164" fontId="0" fillId="3" borderId="4" xfId="0" applyNumberFormat="1" applyFill="1" applyBorder="1" applyAlignment="1" applyProtection="1">
      <alignment horizontal="center" vertical="center"/>
      <protection hidden="1"/>
    </xf>
    <xf numFmtId="0" fontId="0" fillId="0" borderId="0" xfId="0" applyProtection="1">
      <protection locked="0"/>
    </xf>
    <xf numFmtId="2" fontId="0" fillId="2" borderId="6" xfId="0" applyNumberFormat="1" applyFill="1" applyBorder="1" applyAlignment="1" applyProtection="1">
      <alignment horizontal="center" vertical="center"/>
      <protection locked="0"/>
    </xf>
    <xf numFmtId="0" fontId="0" fillId="0" borderId="0" xfId="0" applyAlignment="1" applyProtection="1">
      <alignment horizontal="center" vertical="center"/>
      <protection locked="0"/>
    </xf>
    <xf numFmtId="2" fontId="0" fillId="2" borderId="2" xfId="0" applyNumberFormat="1" applyFill="1" applyBorder="1" applyAlignment="1" applyProtection="1">
      <alignment horizontal="center" vertical="center"/>
      <protection locked="0"/>
    </xf>
    <xf numFmtId="2" fontId="0" fillId="2" borderId="1" xfId="0" applyNumberFormat="1" applyFill="1" applyBorder="1" applyAlignment="1" applyProtection="1">
      <alignment horizontal="center" vertical="center"/>
      <protection locked="0"/>
    </xf>
    <xf numFmtId="2" fontId="0" fillId="2" borderId="3" xfId="0" applyNumberFormat="1" applyFill="1" applyBorder="1" applyAlignment="1" applyProtection="1">
      <alignment horizontal="center" vertical="center"/>
      <protection locked="0"/>
    </xf>
    <xf numFmtId="2" fontId="0" fillId="0" borderId="0" xfId="0" applyNumberFormat="1" applyProtection="1">
      <protection locked="0"/>
    </xf>
    <xf numFmtId="0" fontId="2" fillId="0" borderId="5" xfId="0" applyFont="1" applyBorder="1" applyAlignment="1" applyProtection="1">
      <alignment horizontal="center" vertical="center"/>
      <protection locked="0"/>
    </xf>
    <xf numFmtId="0" fontId="1" fillId="3" borderId="5" xfId="0" applyFont="1" applyFill="1" applyBorder="1" applyAlignment="1" applyProtection="1">
      <alignment horizontal="center" vertical="center"/>
      <protection locked="0"/>
    </xf>
    <xf numFmtId="0" fontId="1" fillId="2" borderId="10" xfId="0" applyFont="1" applyFill="1" applyBorder="1" applyAlignment="1" applyProtection="1">
      <alignment horizontal="center" vertical="center"/>
      <protection locked="0"/>
    </xf>
    <xf numFmtId="0" fontId="0" fillId="5" borderId="17" xfId="0" applyFill="1" applyBorder="1" applyAlignment="1" applyProtection="1">
      <alignment horizontal="center" vertical="center"/>
      <protection locked="0"/>
    </xf>
    <xf numFmtId="0" fontId="2" fillId="5" borderId="18" xfId="0" applyFont="1" applyFill="1" applyBorder="1" applyAlignment="1" applyProtection="1">
      <alignment horizontal="center" vertical="center"/>
      <protection locked="0"/>
    </xf>
    <xf numFmtId="0" fontId="0" fillId="4" borderId="19" xfId="0" applyFill="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0" fillId="5" borderId="19" xfId="0" applyFill="1" applyBorder="1" applyAlignment="1" applyProtection="1">
      <alignment horizontal="center" vertical="center"/>
      <protection locked="0"/>
    </xf>
    <xf numFmtId="0" fontId="2" fillId="5" borderId="3" xfId="0" applyFont="1" applyFill="1" applyBorder="1" applyAlignment="1" applyProtection="1">
      <alignment horizontal="center" vertical="center"/>
      <protection locked="0"/>
    </xf>
    <xf numFmtId="0" fontId="0" fillId="5" borderId="20" xfId="0" applyFill="1" applyBorder="1" applyAlignment="1" applyProtection="1">
      <alignment horizontal="center" vertical="center"/>
      <protection locked="0"/>
    </xf>
    <xf numFmtId="164" fontId="0" fillId="3" borderId="21" xfId="0" applyNumberFormat="1" applyFill="1" applyBorder="1" applyAlignment="1" applyProtection="1">
      <alignment horizontal="center" vertical="center"/>
      <protection hidden="1"/>
    </xf>
    <xf numFmtId="0" fontId="2" fillId="5" borderId="4" xfId="0" applyFont="1" applyFill="1" applyBorder="1" applyAlignment="1" applyProtection="1">
      <alignment horizontal="center" vertical="center"/>
      <protection locked="0"/>
    </xf>
    <xf numFmtId="0" fontId="8" fillId="6" borderId="22" xfId="0" applyFont="1" applyFill="1" applyBorder="1" applyAlignment="1" applyProtection="1">
      <alignment horizontal="center" vertical="center"/>
      <protection locked="0"/>
    </xf>
    <xf numFmtId="0" fontId="8" fillId="3" borderId="23" xfId="0" applyFont="1" applyFill="1" applyBorder="1" applyAlignment="1" applyProtection="1">
      <alignment horizontal="center" vertical="center" wrapText="1"/>
      <protection locked="0"/>
    </xf>
    <xf numFmtId="0" fontId="8" fillId="3" borderId="2" xfId="0" applyFont="1" applyFill="1" applyBorder="1" applyAlignment="1" applyProtection="1">
      <alignment horizontal="center" vertical="center" wrapText="1"/>
      <protection locked="0"/>
    </xf>
    <xf numFmtId="0" fontId="0" fillId="0" borderId="20"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8" fillId="3" borderId="22" xfId="0" applyFont="1" applyFill="1" applyBorder="1" applyAlignment="1" applyProtection="1">
      <alignment horizontal="center" vertical="center"/>
      <protection locked="0"/>
    </xf>
    <xf numFmtId="0" fontId="8" fillId="6" borderId="22" xfId="0" applyFont="1" applyFill="1" applyBorder="1" applyAlignment="1" applyProtection="1">
      <alignment horizontal="center" vertical="center" wrapText="1"/>
      <protection locked="0"/>
    </xf>
    <xf numFmtId="0" fontId="8" fillId="3" borderId="23" xfId="0" applyFont="1" applyFill="1" applyBorder="1" applyAlignment="1" applyProtection="1">
      <alignment horizontal="center" vertical="center"/>
      <protection locked="0"/>
    </xf>
    <xf numFmtId="2" fontId="0" fillId="0" borderId="21" xfId="0" applyNumberFormat="1" applyBorder="1" applyAlignment="1" applyProtection="1">
      <alignment horizontal="center" vertical="center"/>
      <protection hidden="1"/>
    </xf>
    <xf numFmtId="2" fontId="0" fillId="0" borderId="4" xfId="0" applyNumberFormat="1" applyBorder="1" applyAlignment="1" applyProtection="1">
      <alignment horizontal="center" vertical="center"/>
      <protection hidden="1"/>
    </xf>
    <xf numFmtId="2" fontId="0" fillId="0" borderId="28" xfId="0" applyNumberFormat="1" applyBorder="1" applyAlignment="1" applyProtection="1">
      <alignment horizontal="center" vertical="center"/>
      <protection hidden="1"/>
    </xf>
    <xf numFmtId="164" fontId="0" fillId="0" borderId="21" xfId="0" applyNumberFormat="1" applyBorder="1" applyAlignment="1" applyProtection="1">
      <alignment horizontal="center" vertical="center"/>
      <protection hidden="1"/>
    </xf>
    <xf numFmtId="0" fontId="6" fillId="0" borderId="14" xfId="0" applyFont="1" applyBorder="1" applyAlignment="1" applyProtection="1">
      <alignment horizontal="left" vertical="center" wrapText="1"/>
      <protection locked="0"/>
    </xf>
    <xf numFmtId="0" fontId="6" fillId="0" borderId="15" xfId="0" applyFont="1" applyBorder="1" applyAlignment="1" applyProtection="1">
      <alignment horizontal="left" vertical="center" wrapText="1"/>
      <protection locked="0"/>
    </xf>
    <xf numFmtId="0" fontId="6" fillId="0" borderId="16" xfId="0" applyFont="1" applyBorder="1" applyAlignment="1" applyProtection="1">
      <alignment horizontal="left" vertical="center" wrapText="1"/>
      <protection locked="0"/>
    </xf>
    <xf numFmtId="0" fontId="11" fillId="0" borderId="14" xfId="0" applyFont="1" applyBorder="1" applyAlignment="1" applyProtection="1">
      <alignment horizontal="center"/>
      <protection locked="0"/>
    </xf>
    <xf numFmtId="0" fontId="11" fillId="0" borderId="15" xfId="0" applyFont="1" applyBorder="1" applyAlignment="1" applyProtection="1">
      <alignment horizontal="center"/>
      <protection locked="0"/>
    </xf>
    <xf numFmtId="0" fontId="11" fillId="0" borderId="16" xfId="0" applyFont="1" applyBorder="1" applyAlignment="1" applyProtection="1">
      <alignment horizont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6" fillId="0" borderId="12"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13" xfId="0" applyFont="1" applyBorder="1" applyAlignment="1" applyProtection="1">
      <alignment horizontal="left" vertical="center" wrapText="1"/>
      <protection locked="0"/>
    </xf>
    <xf numFmtId="0" fontId="8" fillId="3" borderId="23" xfId="0" applyFont="1" applyFill="1" applyBorder="1" applyAlignment="1" applyProtection="1">
      <alignment horizontal="center" vertical="center" wrapText="1"/>
      <protection locked="0"/>
    </xf>
    <xf numFmtId="0" fontId="8" fillId="3" borderId="23" xfId="0" applyFont="1" applyFill="1" applyBorder="1" applyAlignment="1" applyProtection="1">
      <alignment horizontal="center" vertical="center"/>
      <protection locked="0"/>
    </xf>
    <xf numFmtId="0" fontId="8" fillId="3" borderId="2" xfId="0" applyFont="1" applyFill="1" applyBorder="1" applyAlignment="1" applyProtection="1">
      <alignment horizontal="center" vertical="center"/>
      <protection locked="0"/>
    </xf>
    <xf numFmtId="0" fontId="6" fillId="0" borderId="7"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2" fontId="0" fillId="0" borderId="28" xfId="0" applyNumberFormat="1" applyBorder="1" applyAlignment="1" applyProtection="1">
      <alignment horizontal="center" vertical="center"/>
      <protection hidden="1"/>
    </xf>
    <xf numFmtId="165" fontId="0" fillId="0" borderId="29" xfId="0" applyNumberFormat="1" applyBorder="1" applyAlignment="1" applyProtection="1">
      <alignment horizontal="center" vertical="center"/>
      <protection hidden="1"/>
    </xf>
    <xf numFmtId="165" fontId="0" fillId="0" borderId="11" xfId="0" applyNumberFormat="1" applyBorder="1" applyAlignment="1" applyProtection="1">
      <alignment horizontal="center" vertical="center"/>
      <protection hidden="1"/>
    </xf>
    <xf numFmtId="165" fontId="0" fillId="0" borderId="13" xfId="0" applyNumberFormat="1" applyBorder="1" applyAlignment="1" applyProtection="1">
      <alignment horizontal="center" vertical="center"/>
      <protection hidden="1"/>
    </xf>
    <xf numFmtId="2" fontId="0" fillId="0" borderId="21" xfId="0" applyNumberFormat="1" applyBorder="1" applyAlignment="1" applyProtection="1">
      <alignment horizontal="center" vertical="center"/>
      <protection hidden="1"/>
    </xf>
    <xf numFmtId="165" fontId="0" fillId="0" borderId="21" xfId="0" applyNumberFormat="1" applyBorder="1" applyAlignment="1" applyProtection="1">
      <alignment horizontal="center" vertical="center"/>
      <protection hidden="1"/>
    </xf>
    <xf numFmtId="165" fontId="0" fillId="0" borderId="4" xfId="0" applyNumberFormat="1" applyBorder="1" applyAlignment="1" applyProtection="1">
      <alignment horizontal="center" vertical="center"/>
      <protection hidden="1"/>
    </xf>
    <xf numFmtId="0" fontId="6" fillId="0" borderId="24" xfId="0" applyFont="1" applyBorder="1" applyAlignment="1" applyProtection="1">
      <alignment horizontal="center" vertical="center" wrapText="1"/>
      <protection locked="0"/>
    </xf>
    <xf numFmtId="0" fontId="6" fillId="0" borderId="25" xfId="0" applyFont="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2" fontId="0" fillId="0" borderId="21" xfId="0" applyNumberFormat="1" applyBorder="1" applyAlignment="1" applyProtection="1">
      <alignment horizontal="center"/>
      <protection hidden="1"/>
    </xf>
    <xf numFmtId="165" fontId="0" fillId="0" borderId="21" xfId="0" applyNumberFormat="1" applyBorder="1" applyAlignment="1" applyProtection="1">
      <alignment horizontal="center"/>
      <protection hidden="1"/>
    </xf>
    <xf numFmtId="165" fontId="0" fillId="0" borderId="4" xfId="0" applyNumberFormat="1" applyBorder="1" applyAlignment="1" applyProtection="1">
      <alignment horizontal="center"/>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7"/>
  <sheetViews>
    <sheetView tabSelected="1" zoomScale="130" zoomScaleNormal="130" workbookViewId="0">
      <selection activeCell="B8" sqref="B8"/>
    </sheetView>
  </sheetViews>
  <sheetFormatPr defaultColWidth="9.1796875" defaultRowHeight="14.5" x14ac:dyDescent="0.35"/>
  <cols>
    <col min="1" max="1" width="35.453125" style="4" bestFit="1" customWidth="1"/>
    <col min="2" max="2" width="14" style="4" customWidth="1"/>
    <col min="3" max="3" width="10.1796875" style="4" customWidth="1"/>
    <col min="4" max="4" width="13.1796875" style="4" bestFit="1" customWidth="1"/>
    <col min="5" max="5" width="35.453125" style="4" bestFit="1" customWidth="1"/>
    <col min="6" max="6" width="12.54296875" style="4" customWidth="1"/>
    <col min="7" max="8" width="9.1796875" style="4"/>
    <col min="9" max="9" width="28" style="4" bestFit="1" customWidth="1"/>
    <col min="10" max="16384" width="9.1796875" style="4"/>
  </cols>
  <sheetData>
    <row r="1" spans="1:9" ht="16" thickBot="1" x14ac:dyDescent="0.4">
      <c r="A1" s="38" t="s">
        <v>17</v>
      </c>
      <c r="B1" s="39"/>
      <c r="C1" s="39"/>
      <c r="D1" s="39"/>
      <c r="E1" s="39"/>
      <c r="F1" s="39"/>
      <c r="G1" s="40"/>
    </row>
    <row r="2" spans="1:9" ht="87" customHeight="1" thickBot="1" x14ac:dyDescent="0.4">
      <c r="A2" s="44" t="s">
        <v>13</v>
      </c>
      <c r="B2" s="45"/>
      <c r="C2" s="45"/>
      <c r="D2" s="45"/>
      <c r="E2" s="45"/>
      <c r="F2" s="45"/>
      <c r="G2" s="46"/>
      <c r="I2" s="11" t="s">
        <v>12</v>
      </c>
    </row>
    <row r="3" spans="1:9" ht="15" thickBot="1" x14ac:dyDescent="0.4"/>
    <row r="4" spans="1:9" ht="15" thickBot="1" x14ac:dyDescent="0.4">
      <c r="A4" s="41" t="s">
        <v>8</v>
      </c>
      <c r="B4" s="42"/>
      <c r="C4" s="43"/>
      <c r="E4" s="41" t="s">
        <v>9</v>
      </c>
      <c r="F4" s="42"/>
      <c r="G4" s="43"/>
      <c r="I4" s="12" t="s">
        <v>11</v>
      </c>
    </row>
    <row r="5" spans="1:9" ht="17" thickBot="1" x14ac:dyDescent="0.4">
      <c r="A5" s="14" t="s">
        <v>3</v>
      </c>
      <c r="B5" s="5">
        <v>8.5</v>
      </c>
      <c r="C5" s="15" t="s">
        <v>0</v>
      </c>
      <c r="D5" s="6"/>
      <c r="E5" s="18" t="s">
        <v>6</v>
      </c>
      <c r="F5" s="7">
        <v>10</v>
      </c>
      <c r="G5" s="19" t="s">
        <v>0</v>
      </c>
      <c r="I5" s="13" t="s">
        <v>10</v>
      </c>
    </row>
    <row r="6" spans="1:9" ht="16.5" x14ac:dyDescent="0.35">
      <c r="A6" s="16" t="s">
        <v>4</v>
      </c>
      <c r="B6" s="8">
        <v>15</v>
      </c>
      <c r="C6" s="17" t="s">
        <v>1</v>
      </c>
      <c r="D6" s="6"/>
      <c r="E6" s="16" t="s">
        <v>4</v>
      </c>
      <c r="F6" s="9">
        <v>159.15</v>
      </c>
      <c r="G6" s="17" t="s">
        <v>1</v>
      </c>
    </row>
    <row r="7" spans="1:9" ht="16.5" x14ac:dyDescent="0.35">
      <c r="A7" s="18" t="s">
        <v>5</v>
      </c>
      <c r="B7" s="8">
        <v>106</v>
      </c>
      <c r="C7" s="19" t="s">
        <v>2</v>
      </c>
      <c r="D7" s="6"/>
      <c r="E7" s="18" t="s">
        <v>5</v>
      </c>
      <c r="F7" s="9">
        <v>10</v>
      </c>
      <c r="G7" s="19" t="s">
        <v>2</v>
      </c>
    </row>
    <row r="8" spans="1:9" ht="16.5" x14ac:dyDescent="0.35">
      <c r="A8" s="16" t="s">
        <v>6</v>
      </c>
      <c r="B8" s="1">
        <f>SQRT(B5*1000000/2/3.14/B6/1000/B7/0.000000000001)/1000000</f>
        <v>0.92263745024771637</v>
      </c>
      <c r="C8" s="17" t="s">
        <v>0</v>
      </c>
      <c r="D8" s="6"/>
      <c r="E8" s="16" t="s">
        <v>3</v>
      </c>
      <c r="F8" s="2">
        <f>((F5*1000000)^2)*(2*PI()*F6*1000*F7*0.000000000001)*0.000001</f>
        <v>999.96894163763113</v>
      </c>
      <c r="G8" s="17" t="s">
        <v>0</v>
      </c>
    </row>
    <row r="9" spans="1:9" ht="17" thickBot="1" x14ac:dyDescent="0.4">
      <c r="A9" s="20" t="s">
        <v>7</v>
      </c>
      <c r="B9" s="21">
        <f>1/2/3.14/B6/1000/SQRT(B5*1000000/4/3.14/B6/1000/B7/0.000000000001)*1000000000000</f>
        <v>16.271703282485547</v>
      </c>
      <c r="C9" s="22" t="s">
        <v>2</v>
      </c>
      <c r="D9" s="6"/>
      <c r="E9" s="20" t="s">
        <v>7</v>
      </c>
      <c r="F9" s="3">
        <f>1000000000000/(0.717*F5*1000000*2*PI()*F6*1000)</f>
        <v>0.13947434579177415</v>
      </c>
      <c r="G9" s="22" t="s">
        <v>2</v>
      </c>
    </row>
    <row r="10" spans="1:9" ht="15" thickBot="1" x14ac:dyDescent="0.4">
      <c r="B10" s="10"/>
    </row>
    <row r="11" spans="1:9" ht="16" thickBot="1" x14ac:dyDescent="0.4">
      <c r="A11" s="38" t="s">
        <v>18</v>
      </c>
      <c r="B11" s="39"/>
      <c r="C11" s="39"/>
      <c r="D11" s="39"/>
      <c r="E11" s="39"/>
      <c r="F11" s="39"/>
      <c r="G11" s="40"/>
    </row>
    <row r="12" spans="1:9" ht="116.25" customHeight="1" thickBot="1" x14ac:dyDescent="0.4">
      <c r="A12" s="35" t="s">
        <v>19</v>
      </c>
      <c r="B12" s="36"/>
      <c r="C12" s="36"/>
      <c r="D12" s="36"/>
      <c r="E12" s="36"/>
      <c r="F12" s="36"/>
      <c r="G12" s="37"/>
    </row>
    <row r="13" spans="1:9" ht="31" x14ac:dyDescent="0.35">
      <c r="A13" s="23" t="s">
        <v>14</v>
      </c>
      <c r="B13" s="24" t="s">
        <v>15</v>
      </c>
      <c r="C13" s="25" t="s">
        <v>16</v>
      </c>
    </row>
    <row r="14" spans="1:9" ht="15" thickBot="1" x14ac:dyDescent="0.4">
      <c r="A14" s="26">
        <v>0.9</v>
      </c>
      <c r="B14" s="31">
        <f>(3.958269*A14^4)-(12.59492*A14^3)+(13.181012*A14^2)-(3.912322*A14)+0.631345</f>
        <v>1.2021985309000005</v>
      </c>
      <c r="C14" s="32">
        <f>0.714/A14</f>
        <v>0.79333333333333322</v>
      </c>
    </row>
    <row r="15" spans="1:9" ht="15" thickBot="1" x14ac:dyDescent="0.4"/>
    <row r="16" spans="1:9" ht="16" thickBot="1" x14ac:dyDescent="0.4">
      <c r="A16" s="38" t="s">
        <v>22</v>
      </c>
      <c r="B16" s="39"/>
      <c r="C16" s="39"/>
      <c r="D16" s="39"/>
      <c r="E16" s="39"/>
      <c r="F16" s="39"/>
      <c r="G16" s="40"/>
    </row>
    <row r="17" spans="1:7" ht="15" thickBot="1" x14ac:dyDescent="0.4">
      <c r="A17" s="50" t="s">
        <v>27</v>
      </c>
      <c r="B17" s="51"/>
      <c r="C17" s="51"/>
      <c r="D17" s="51"/>
      <c r="E17" s="51"/>
      <c r="F17" s="51"/>
      <c r="G17" s="52"/>
    </row>
    <row r="18" spans="1:7" ht="45" customHeight="1" x14ac:dyDescent="0.35">
      <c r="A18" s="23" t="s">
        <v>20</v>
      </c>
      <c r="B18" s="24" t="s">
        <v>23</v>
      </c>
      <c r="C18" s="47" t="s">
        <v>21</v>
      </c>
      <c r="D18" s="47"/>
      <c r="E18" s="47" t="s">
        <v>24</v>
      </c>
      <c r="F18" s="48"/>
      <c r="G18" s="49"/>
    </row>
    <row r="19" spans="1:7" ht="15" thickBot="1" x14ac:dyDescent="0.4">
      <c r="A19" s="27">
        <v>0.70699999999999996</v>
      </c>
      <c r="B19" s="33">
        <f>90-ATAN(SQRT(0.5*(-1+SQRT(1+(4*A19^4)))))*(180/PI())</f>
        <v>65.53576818325385</v>
      </c>
      <c r="C19" s="53">
        <f>100*EXP((-1*PI())/SQRT(4*A19^2-1))</f>
        <v>4.3172919462987043</v>
      </c>
      <c r="D19" s="53"/>
      <c r="E19" s="54">
        <f>20*LOG10($A19/SQRT(1-(1/((2*$A19)*(2*$A19)))))</f>
        <v>3.9633330676855691E-7</v>
      </c>
      <c r="F19" s="55"/>
      <c r="G19" s="56"/>
    </row>
    <row r="20" spans="1:7" ht="15" thickBot="1" x14ac:dyDescent="0.4"/>
    <row r="21" spans="1:7" ht="15" thickBot="1" x14ac:dyDescent="0.4">
      <c r="A21" s="50" t="s">
        <v>26</v>
      </c>
      <c r="B21" s="51"/>
      <c r="C21" s="51"/>
      <c r="D21" s="51"/>
      <c r="E21" s="51"/>
      <c r="F21" s="51"/>
      <c r="G21" s="52"/>
    </row>
    <row r="22" spans="1:7" ht="31" x14ac:dyDescent="0.35">
      <c r="A22" s="29" t="s">
        <v>23</v>
      </c>
      <c r="B22" s="28" t="s">
        <v>20</v>
      </c>
      <c r="C22" s="47" t="s">
        <v>21</v>
      </c>
      <c r="D22" s="47"/>
      <c r="E22" s="47" t="s">
        <v>25</v>
      </c>
      <c r="F22" s="48"/>
      <c r="G22" s="49"/>
    </row>
    <row r="23" spans="1:7" ht="15" thickBot="1" x14ac:dyDescent="0.4">
      <c r="A23" s="26">
        <v>45</v>
      </c>
      <c r="B23" s="34">
        <f>SQRT(SQRT((TAN((90-A23)/(180/PI())))^2+1)*(TAN((90-A23)/(180/PI()))))</f>
        <v>1.189207115002721</v>
      </c>
      <c r="C23" s="57">
        <f>100*EXP((-1*PI())/SQRT(4*B23^2-1))</f>
        <v>23.321228386198925</v>
      </c>
      <c r="D23" s="57"/>
      <c r="E23" s="58">
        <f>20*LOG10(B23/SQRT(1-(1/((2*B23)*(2*B23)))))</f>
        <v>2.3499734142162287</v>
      </c>
      <c r="F23" s="58"/>
      <c r="G23" s="59"/>
    </row>
    <row r="24" spans="1:7" ht="15" thickBot="1" x14ac:dyDescent="0.4"/>
    <row r="25" spans="1:7" ht="15" thickBot="1" x14ac:dyDescent="0.4">
      <c r="A25" s="60" t="s">
        <v>28</v>
      </c>
      <c r="B25" s="61"/>
      <c r="C25" s="61"/>
      <c r="D25" s="61"/>
      <c r="E25" s="61"/>
      <c r="F25" s="61"/>
      <c r="G25" s="62"/>
    </row>
    <row r="26" spans="1:7" ht="33.75" customHeight="1" x14ac:dyDescent="0.35">
      <c r="A26" s="29" t="s">
        <v>21</v>
      </c>
      <c r="B26" s="30" t="s">
        <v>20</v>
      </c>
      <c r="C26" s="47" t="s">
        <v>23</v>
      </c>
      <c r="D26" s="47"/>
      <c r="E26" s="47" t="s">
        <v>25</v>
      </c>
      <c r="F26" s="48"/>
      <c r="G26" s="49"/>
    </row>
    <row r="27" spans="1:7" ht="15" thickBot="1" x14ac:dyDescent="0.4">
      <c r="A27" s="26">
        <v>4.3099999999999996</v>
      </c>
      <c r="B27" s="34">
        <f>0.5*(SQRT((PI()^2/(LN(A27/100))^2)+1))</f>
        <v>0.70681003034429424</v>
      </c>
      <c r="C27" s="63">
        <f>90-ATAN(SQRT(0.5*(-1+SQRT(1+(4*B27^4)))))*(180/PI())</f>
        <v>65.545675824518398</v>
      </c>
      <c r="D27" s="63"/>
      <c r="E27" s="64">
        <f>20*LOG10(B27/SQRT(1-(1/((2*B27)*(2*B27)))))</f>
        <v>3.0634111286255231E-6</v>
      </c>
      <c r="F27" s="64"/>
      <c r="G27" s="65"/>
    </row>
  </sheetData>
  <sheetProtection password="D3EF" sheet="1" objects="1" scenarios="1"/>
  <mergeCells count="22">
    <mergeCell ref="A25:G25"/>
    <mergeCell ref="C26:D26"/>
    <mergeCell ref="E26:G26"/>
    <mergeCell ref="C27:D27"/>
    <mergeCell ref="E27:G27"/>
    <mergeCell ref="A21:G21"/>
    <mergeCell ref="C22:D22"/>
    <mergeCell ref="E22:G22"/>
    <mergeCell ref="C23:D23"/>
    <mergeCell ref="E23:G23"/>
    <mergeCell ref="A16:G16"/>
    <mergeCell ref="E18:G18"/>
    <mergeCell ref="A17:G17"/>
    <mergeCell ref="C18:D18"/>
    <mergeCell ref="C19:D19"/>
    <mergeCell ref="E19:G19"/>
    <mergeCell ref="A12:G12"/>
    <mergeCell ref="A1:G1"/>
    <mergeCell ref="A11:G11"/>
    <mergeCell ref="A4:C4"/>
    <mergeCell ref="E4:G4"/>
    <mergeCell ref="A2:G2"/>
  </mergeCells>
  <pageMargins left="0.7" right="0.7" top="0.75" bottom="0.75" header="0.3" footer="0.3"/>
  <pageSetup orientation="portrait" r:id="rId1"/>
  <ignoredErrors>
    <ignoredError sqref="C19 B14"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Bandwidth</vt:lpstr>
    </vt:vector>
  </TitlesOfParts>
  <Company>Texas Instruments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a0271074</dc:creator>
  <cp:lastModifiedBy>Michael Steffes</cp:lastModifiedBy>
  <dcterms:created xsi:type="dcterms:W3CDTF">2016-04-25T19:56:33Z</dcterms:created>
  <dcterms:modified xsi:type="dcterms:W3CDTF">2024-04-28T09:22:41Z</dcterms:modified>
</cp:coreProperties>
</file>