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66925"/>
  <xr:revisionPtr revIDLastSave="0" documentId="13_ncr:1_{B3AE1B2D-F104-4543-B157-0853570030D7}" xr6:coauthVersionLast="36" xr6:coauthVersionMax="46" xr10:uidLastSave="{00000000-0000-0000-0000-000000000000}"/>
  <bookViews>
    <workbookView xWindow="28680" yWindow="-120" windowWidth="24240" windowHeight="17790" activeTab="1" xr2:uid="{0A60D532-C2F6-4374-911F-C1465191E037}"/>
  </bookViews>
  <sheets>
    <sheet name="Vishay Pot" sheetId="1" r:id="rId1"/>
    <sheet name="Simple Direct compar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E51" i="1"/>
  <c r="H49" i="1" l="1"/>
  <c r="E49" i="1"/>
  <c r="E48" i="1"/>
  <c r="H48" i="1" s="1"/>
  <c r="H47" i="1"/>
  <c r="E47" i="1"/>
  <c r="E46" i="1"/>
  <c r="H46" i="1" s="1"/>
  <c r="E45" i="1"/>
  <c r="H45" i="1" s="1"/>
  <c r="H44" i="1"/>
  <c r="E44" i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E36" i="1"/>
  <c r="H36" i="1" s="1"/>
  <c r="E35" i="1"/>
  <c r="H35" i="1" s="1"/>
  <c r="E34" i="1"/>
  <c r="H34" i="1" s="1"/>
  <c r="B34" i="1"/>
  <c r="E33" i="1"/>
  <c r="H33" i="1" s="1"/>
  <c r="B33" i="1"/>
  <c r="E32" i="1"/>
  <c r="H32" i="1" s="1"/>
  <c r="L31" i="1"/>
  <c r="L32" i="1" s="1"/>
  <c r="H31" i="1"/>
  <c r="E31" i="1"/>
  <c r="L30" i="1"/>
  <c r="K30" i="1"/>
  <c r="E30" i="1"/>
  <c r="H30" i="1" s="1"/>
  <c r="K29" i="1"/>
  <c r="E29" i="1"/>
  <c r="H2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Q29" i="1" l="1"/>
  <c r="L33" i="1"/>
  <c r="K32" i="1"/>
  <c r="Q32" i="1" s="1"/>
  <c r="Q30" i="1"/>
  <c r="K31" i="1"/>
  <c r="Q31" i="1" s="1"/>
  <c r="K33" i="1" l="1"/>
  <c r="Q33" i="1" s="1"/>
  <c r="L34" i="1"/>
  <c r="L35" i="1" l="1"/>
  <c r="K34" i="1"/>
  <c r="Q34" i="1" s="1"/>
  <c r="L36" i="1" l="1"/>
  <c r="K35" i="1"/>
  <c r="Q35" i="1" s="1"/>
  <c r="L37" i="1" l="1"/>
  <c r="K36" i="1"/>
  <c r="Q36" i="1" s="1"/>
  <c r="K37" i="1" l="1"/>
  <c r="Q37" i="1" s="1"/>
  <c r="L38" i="1"/>
  <c r="L39" i="1" l="1"/>
  <c r="K38" i="1"/>
  <c r="Q38" i="1" s="1"/>
  <c r="K39" i="1" l="1"/>
  <c r="Q39" i="1" s="1"/>
  <c r="L40" i="1"/>
  <c r="K40" i="1" l="1"/>
  <c r="Q40" i="1" s="1"/>
  <c r="L41" i="1"/>
  <c r="L42" i="1" l="1"/>
  <c r="K41" i="1"/>
  <c r="Q41" i="1" s="1"/>
  <c r="L43" i="1" l="1"/>
  <c r="K42" i="1"/>
  <c r="Q42" i="1" s="1"/>
  <c r="K43" i="1" l="1"/>
  <c r="Q43" i="1" s="1"/>
  <c r="L44" i="1"/>
  <c r="L45" i="1" l="1"/>
  <c r="K44" i="1"/>
  <c r="Q44" i="1" s="1"/>
  <c r="L46" i="1" l="1"/>
  <c r="K45" i="1"/>
  <c r="Q45" i="1" s="1"/>
  <c r="K46" i="1" l="1"/>
  <c r="Q46" i="1" s="1"/>
  <c r="L47" i="1"/>
  <c r="L48" i="1" l="1"/>
  <c r="K47" i="1"/>
  <c r="Q47" i="1" s="1"/>
  <c r="L49" i="1" l="1"/>
  <c r="K49" i="1" s="1"/>
  <c r="Q49" i="1" s="1"/>
  <c r="Q50" i="1" s="1"/>
  <c r="K48" i="1"/>
  <c r="Q48" i="1" s="1"/>
</calcChain>
</file>

<file path=xl/sharedStrings.xml><?xml version="1.0" encoding="utf-8"?>
<sst xmlns="http://schemas.openxmlformats.org/spreadsheetml/2006/main" count="39" uniqueCount="34">
  <si>
    <t>Temperature</t>
  </si>
  <si>
    <t>Data</t>
  </si>
  <si>
    <t>Temp</t>
  </si>
  <si>
    <t>Vishay  Thermistor: NTCALUG02104HA</t>
  </si>
  <si>
    <t>y = -28610.6 + (292422.9 - -28610.6)/(1 + (x/19.04571)^1.481831)</t>
  </si>
  <si>
    <t>2nd sample pot max: 40.627K. Calibrate to 4.1228V @25C (i.e., divide max. pot by 20 to get decrements)
40627/20=2013.2, then set Rpot to value seen at 25C and tune Rcal until 4.1228V is seen</t>
  </si>
  <si>
    <t>R25</t>
  </si>
  <si>
    <t>100kohm</t>
  </si>
  <si>
    <t xml:space="preserve"> TEMP.  (deg.C)</t>
  </si>
  <si>
    <t>R(Th) (Ohms)</t>
  </si>
  <si>
    <t>Rcal (ohms)</t>
  </si>
  <si>
    <t>Vcc</t>
  </si>
  <si>
    <t>Vth (actual)</t>
  </si>
  <si>
    <t>Vpot
(actual)</t>
  </si>
  <si>
    <t>Rpot</t>
  </si>
  <si>
    <t>Rcal
75k+50k pot</t>
  </si>
  <si>
    <t>a (% rotation)</t>
  </si>
  <si>
    <t>Angular rotation (degrees)</t>
  </si>
  <si>
    <t>Error</t>
  </si>
  <si>
    <t>B25/85</t>
  </si>
  <si>
    <t>B(T1/T2)</t>
  </si>
  <si>
    <t>=(T2XT1)</t>
  </si>
  <si>
    <t>ln(R1/R2)</t>
  </si>
  <si>
    <t>(T2-T1)</t>
  </si>
  <si>
    <t>47kohm potenimeter</t>
  </si>
  <si>
    <t>B25</t>
  </si>
  <si>
    <t>B85</t>
  </si>
  <si>
    <t>POT %</t>
  </si>
  <si>
    <t>R1</t>
  </si>
  <si>
    <t>POT</t>
  </si>
  <si>
    <t>R2</t>
  </si>
  <si>
    <t>R4</t>
  </si>
  <si>
    <t>ohms</t>
  </si>
  <si>
    <t>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</si>
</sst>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%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2" borderId="0" xfId="0" applyFill="1"/>
    <xf numFmtId="1" fontId="0" fillId="2" borderId="0" xfId="0" applyNumberFormat="1" applyFill="1"/>
    <xf numFmtId="167" fontId="0" fillId="2" borderId="0" xfId="0" applyNumberFormat="1" applyFill="1"/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1" fontId="0" fillId="4" borderId="2" xfId="0" applyNumberFormat="1" applyFill="1" applyBorder="1" applyAlignment="1">
      <alignment horizontal="center" vertical="top"/>
    </xf>
    <xf numFmtId="168" fontId="0" fillId="4" borderId="2" xfId="0" applyNumberFormat="1" applyFill="1" applyBorder="1" applyAlignment="1">
      <alignment horizontal="center" vertical="top"/>
    </xf>
    <xf numFmtId="166" fontId="0" fillId="4" borderId="2" xfId="0" applyNumberFormat="1" applyFill="1" applyBorder="1" applyAlignment="1">
      <alignment horizontal="center" vertical="top"/>
    </xf>
    <xf numFmtId="9" fontId="0" fillId="4" borderId="2" xfId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68" fontId="0" fillId="0" borderId="2" xfId="0" applyNumberFormat="1" applyBorder="1" applyAlignment="1">
      <alignment horizontal="center" vertical="top"/>
    </xf>
    <xf numFmtId="166" fontId="0" fillId="0" borderId="2" xfId="0" applyNumberFormat="1" applyBorder="1" applyAlignment="1">
      <alignment horizontal="center" vertical="top"/>
    </xf>
    <xf numFmtId="9" fontId="0" fillId="0" borderId="2" xfId="1" applyFont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1" fontId="0" fillId="5" borderId="2" xfId="0" applyNumberFormat="1" applyFill="1" applyBorder="1" applyAlignment="1">
      <alignment horizontal="center" vertical="top"/>
    </xf>
    <xf numFmtId="168" fontId="0" fillId="5" borderId="2" xfId="0" applyNumberFormat="1" applyFill="1" applyBorder="1" applyAlignment="1">
      <alignment horizontal="center" vertical="top"/>
    </xf>
    <xf numFmtId="166" fontId="0" fillId="5" borderId="2" xfId="0" applyNumberFormat="1" applyFill="1" applyBorder="1" applyAlignment="1">
      <alignment horizontal="center" vertical="top"/>
    </xf>
    <xf numFmtId="9" fontId="0" fillId="5" borderId="2" xfId="1" applyFont="1" applyFill="1" applyBorder="1" applyAlignment="1">
      <alignment horizontal="center" vertical="top"/>
    </xf>
    <xf numFmtId="0" fontId="5" fillId="0" borderId="3" xfId="2" applyFont="1" applyBorder="1" applyAlignment="1">
      <alignment horizontal="center" vertical="top" wrapText="1"/>
    </xf>
    <xf numFmtId="0" fontId="5" fillId="6" borderId="3" xfId="2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/>
    </xf>
    <xf numFmtId="1" fontId="0" fillId="6" borderId="2" xfId="0" applyNumberFormat="1" applyFill="1" applyBorder="1" applyAlignment="1">
      <alignment horizontal="center" vertical="top"/>
    </xf>
    <xf numFmtId="168" fontId="3" fillId="7" borderId="2" xfId="0" applyNumberFormat="1" applyFont="1" applyFill="1" applyBorder="1" applyAlignment="1">
      <alignment horizontal="center" vertical="top"/>
    </xf>
    <xf numFmtId="166" fontId="0" fillId="6" borderId="2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1" fontId="0" fillId="8" borderId="2" xfId="0" applyNumberFormat="1" applyFill="1" applyBorder="1" applyAlignment="1">
      <alignment horizontal="center" vertical="top"/>
    </xf>
    <xf numFmtId="9" fontId="0" fillId="6" borderId="2" xfId="1" applyFont="1" applyFill="1" applyBorder="1" applyAlignment="1">
      <alignment horizontal="center" vertical="top"/>
    </xf>
    <xf numFmtId="168" fontId="0" fillId="6" borderId="2" xfId="0" applyNumberFormat="1" applyFill="1" applyBorder="1" applyAlignment="1">
      <alignment horizontal="center" vertical="top"/>
    </xf>
    <xf numFmtId="0" fontId="0" fillId="9" borderId="2" xfId="0" applyFill="1" applyBorder="1" applyAlignment="1">
      <alignment horizontal="center" vertical="top"/>
    </xf>
    <xf numFmtId="1" fontId="0" fillId="9" borderId="2" xfId="0" applyNumberFormat="1" applyFill="1" applyBorder="1" applyAlignment="1">
      <alignment horizontal="center" vertical="top"/>
    </xf>
    <xf numFmtId="168" fontId="0" fillId="9" borderId="2" xfId="0" applyNumberFormat="1" applyFill="1" applyBorder="1" applyAlignment="1">
      <alignment horizontal="center" vertical="top"/>
    </xf>
    <xf numFmtId="166" fontId="0" fillId="9" borderId="2" xfId="0" applyNumberFormat="1" applyFill="1" applyBorder="1" applyAlignment="1">
      <alignment horizontal="center" vertical="top"/>
    </xf>
    <xf numFmtId="9" fontId="0" fillId="9" borderId="2" xfId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1" fontId="0" fillId="4" borderId="4" xfId="0" applyNumberFormat="1" applyFill="1" applyBorder="1" applyAlignment="1">
      <alignment horizontal="center" vertical="top"/>
    </xf>
    <xf numFmtId="168" fontId="0" fillId="4" borderId="4" xfId="0" applyNumberFormat="1" applyFill="1" applyBorder="1" applyAlignment="1">
      <alignment horizontal="center" vertical="top"/>
    </xf>
    <xf numFmtId="166" fontId="0" fillId="4" borderId="4" xfId="0" applyNumberFormat="1" applyFill="1" applyBorder="1" applyAlignment="1">
      <alignment horizontal="center" vertical="top"/>
    </xf>
    <xf numFmtId="9" fontId="0" fillId="4" borderId="4" xfId="1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 applyAlignment="1">
      <alignment horizontal="center" vertical="top"/>
    </xf>
    <xf numFmtId="168" fontId="3" fillId="7" borderId="4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vertical="top"/>
    </xf>
    <xf numFmtId="1" fontId="0" fillId="4" borderId="2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top"/>
    </xf>
    <xf numFmtId="1" fontId="0" fillId="5" borderId="2" xfId="0" applyNumberFormat="1" applyFont="1" applyFill="1" applyBorder="1" applyAlignment="1">
      <alignment horizontal="center" vertical="top"/>
    </xf>
    <xf numFmtId="0" fontId="0" fillId="6" borderId="5" xfId="0" applyFont="1" applyFill="1" applyBorder="1" applyAlignment="1">
      <alignment horizontal="center" vertical="top"/>
    </xf>
    <xf numFmtId="1" fontId="0" fillId="6" borderId="2" xfId="0" applyNumberFormat="1" applyFont="1" applyFill="1" applyBorder="1" applyAlignment="1">
      <alignment horizontal="center" vertical="top"/>
    </xf>
    <xf numFmtId="0" fontId="0" fillId="9" borderId="5" xfId="0" applyFont="1" applyFill="1" applyBorder="1" applyAlignment="1">
      <alignment horizontal="center" vertical="top"/>
    </xf>
    <xf numFmtId="1" fontId="0" fillId="9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6" xfId="0" applyBorder="1"/>
  </cellXfs>
  <cellStyles count="3">
    <cellStyle name="Normal" xfId="0" builtinId="0"/>
    <cellStyle name="Normal 3" xfId="2" xr:uid="{326A4155-E81E-4628-AE31-F45422461B22}"/>
    <cellStyle name="Percent" xfId="1" builtinId="5"/>
  </cellStyles>
  <dxfs count="25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000"/>
      <fill>
        <patternFill patternType="solid">
          <fgColor indexed="64"/>
          <bgColor rgb="FFFFC000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66" formatCode="0.0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numFmt numFmtId="164" formatCode="0.000000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0.0000"/>
    </dxf>
    <dxf>
      <border diagonalUp="0" diagonalDown="0" outline="0">
        <left/>
        <right/>
        <top/>
        <bottom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0.000000"/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Vpot &amp; Vth Vs Temperature (15-35C)</a:t>
            </a:r>
          </a:p>
        </c:rich>
      </c:tx>
      <c:layout>
        <c:manualLayout>
          <c:xMode val="edge"/>
          <c:yMode val="edge"/>
          <c:x val="0.40608145840888804"/>
          <c:y val="3.8091854597235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03224563390224E-2"/>
          <c:y val="9.1251783785753937E-2"/>
          <c:w val="0.94417257945058652"/>
          <c:h val="0.85133472076208461"/>
        </c:manualLayout>
      </c:layout>
      <c:lineChart>
        <c:grouping val="standard"/>
        <c:varyColors val="0"/>
        <c:ser>
          <c:idx val="0"/>
          <c:order val="0"/>
          <c:tx>
            <c:strRef>
              <c:f>'Vishay Pot'!$H$28</c:f>
              <c:strCache>
                <c:ptCount val="1"/>
                <c:pt idx="0">
                  <c:v>Vth (actual)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'Vishay Pot'!$P$29:$P$49</c:f>
              <c:numCache>
                <c:formatCode>0.0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cat>
          <c:val>
            <c:numRef>
              <c:f>'Vishay Pot'!$H$29:$H$49</c:f>
              <c:numCache>
                <c:formatCode>0.0000</c:formatCode>
                <c:ptCount val="21"/>
                <c:pt idx="0">
                  <c:v>2.394036747808221</c:v>
                </c:pt>
                <c:pt idx="1">
                  <c:v>2.4539624833956983</c:v>
                </c:pt>
                <c:pt idx="2">
                  <c:v>2.5137823658178791</c:v>
                </c:pt>
                <c:pt idx="3">
                  <c:v>2.5733655255017029</c:v>
                </c:pt>
                <c:pt idx="4">
                  <c:v>2.6325976292603377</c:v>
                </c:pt>
                <c:pt idx="5">
                  <c:v>2.6913791258017592</c:v>
                </c:pt>
                <c:pt idx="6">
                  <c:v>2.7496236954912536</c:v>
                </c:pt>
                <c:pt idx="7">
                  <c:v>2.8072568711826387</c:v>
                </c:pt>
                <c:pt idx="8">
                  <c:v>2.864214804974075</c:v>
                </c:pt>
                <c:pt idx="9">
                  <c:v>2.9204431613340565</c:v>
                </c:pt>
                <c:pt idx="10">
                  <c:v>2.9758961210043466</c:v>
                </c:pt>
                <c:pt idx="11">
                  <c:v>3.0305354829497984</c:v>
                </c:pt>
                <c:pt idx="12">
                  <c:v>3.0843298537378958</c:v>
                </c:pt>
                <c:pt idx="13">
                  <c:v>3.1372539153243224</c:v>
                </c:pt>
                <c:pt idx="14">
                  <c:v>3.1892877634503978</c:v>
                </c:pt>
                <c:pt idx="15">
                  <c:v>3.2404163098291794</c:v>
                </c:pt>
                <c:pt idx="16">
                  <c:v>3.2906287420817635</c:v>
                </c:pt>
                <c:pt idx="17">
                  <c:v>3.3399180360338074</c:v>
                </c:pt>
                <c:pt idx="18">
                  <c:v>3.3882805155292122</c:v>
                </c:pt>
                <c:pt idx="19">
                  <c:v>3.4357154553877436</c:v>
                </c:pt>
                <c:pt idx="20">
                  <c:v>3.4822247235432444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B-48A2-9D98-8E04E8CF404F}"/>
            </c:ext>
          </c:extLst>
        </c:ser>
        <c:ser>
          <c:idx val="1"/>
          <c:order val="1"/>
          <c:tx>
            <c:strRef>
              <c:f>'Vishay Pot'!$K$28</c:f>
              <c:strCache>
                <c:ptCount val="1"/>
                <c:pt idx="0">
                  <c:v>Vpot
(actual)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'Vishay Pot'!$P$29:$P$49</c:f>
              <c:numCache>
                <c:formatCode>0.0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cat>
          <c:val>
            <c:numRef>
              <c:f>'Vishay Pot'!$K$29:$K$49</c:f>
              <c:numCache>
                <c:formatCode>0.0000</c:formatCode>
                <c:ptCount val="21"/>
                <c:pt idx="0">
                  <c:v>3.5074427936080363</c:v>
                </c:pt>
                <c:pt idx="1">
                  <c:v>3.5605865852764049</c:v>
                </c:pt>
                <c:pt idx="2">
                  <c:v>3.615365592999495</c:v>
                </c:pt>
                <c:pt idx="3">
                  <c:v>3.6718564685993842</c:v>
                </c:pt>
                <c:pt idx="4">
                  <c:v>3.7301407307494894</c:v>
                </c:pt>
                <c:pt idx="5">
                  <c:v>3.7903051574682278</c:v>
                </c:pt>
                <c:pt idx="6">
                  <c:v>3.8524422172191835</c:v>
                </c:pt>
                <c:pt idx="7">
                  <c:v>3.9166505431219307</c:v>
                </c:pt>
                <c:pt idx="8">
                  <c:v>3.9830354553884093</c:v>
                </c:pt>
                <c:pt idx="9">
                  <c:v>4.0517095378052854</c:v>
                </c:pt>
                <c:pt idx="10">
                  <c:v>4.1227932748996103</c:v>
                </c:pt>
                <c:pt idx="11">
                  <c:v>4.1964157573733125</c:v>
                </c:pt>
                <c:pt idx="12">
                  <c:v>4.2727154644954437</c:v>
                </c:pt>
                <c:pt idx="13">
                  <c:v>4.3518411334283194</c:v>
                </c:pt>
                <c:pt idx="14">
                  <c:v>4.433952726969606</c:v>
                </c:pt>
                <c:pt idx="15">
                  <c:v>4.5192225129588701</c:v>
                </c:pt>
                <c:pt idx="16">
                  <c:v>4.6078362706753611</c:v>
                </c:pt>
                <c:pt idx="17">
                  <c:v>4.6999946420061081</c:v>
                </c:pt>
                <c:pt idx="18">
                  <c:v>4.7959146480661907</c:v>
                </c:pt>
                <c:pt idx="19">
                  <c:v>4.8958313954000729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B-48A2-9D98-8E04E8CF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553023"/>
        <c:axId val="1788550111"/>
        <c:extLst/>
      </c:lineChart>
      <c:catAx>
        <c:axId val="1788553023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50111"/>
        <c:crosses val="autoZero"/>
        <c:auto val="1"/>
        <c:lblAlgn val="ctr"/>
        <c:lblOffset val="100"/>
        <c:noMultiLvlLbl val="0"/>
      </c:catAx>
      <c:valAx>
        <c:axId val="1788550111"/>
        <c:scaling>
          <c:orientation val="minMax"/>
          <c:max val="5.05"/>
          <c:min val="3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553023"/>
        <c:crossesAt val="1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4780074471806"/>
          <c:y val="0.85041495551331436"/>
          <c:w val="0.52872294438886913"/>
          <c:h val="7.3348647080970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'Vishay Pot'!$J$1</c:f>
              <c:strCache>
                <c:ptCount val="1"/>
                <c:pt idx="0">
                  <c:v>Data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1D-4140-98EF-5AEE6CA9BD1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1D-4140-98EF-5AEE6CA9BD1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1D-4140-98EF-5AEE6CA9BD1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1D-4140-98EF-5AEE6CA9BD1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1D-4140-98EF-5AEE6CA9BD15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1D-4140-98EF-5AEE6CA9BD15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1D-4140-98EF-5AEE6CA9BD15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1D-4140-98EF-5AEE6CA9BD15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1D-4140-98EF-5AEE6CA9BD15}"/>
              </c:ext>
            </c:extLst>
          </c:dPt>
          <c:dPt>
            <c:idx val="9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1D-4140-98EF-5AEE6CA9BD15}"/>
              </c:ext>
            </c:extLst>
          </c:dPt>
          <c:dPt>
            <c:idx val="1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B1D-4140-98EF-5AEE6CA9BD15}"/>
              </c:ext>
            </c:extLst>
          </c:dPt>
          <c:dPt>
            <c:idx val="1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B1D-4140-98EF-5AEE6CA9BD15}"/>
              </c:ext>
            </c:extLst>
          </c:dPt>
          <c:dPt>
            <c:idx val="1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B1D-4140-98EF-5AEE6CA9BD15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B1D-4140-98EF-5AEE6CA9BD15}"/>
              </c:ext>
            </c:extLst>
          </c:dPt>
          <c:dPt>
            <c:idx val="1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B1D-4140-98EF-5AEE6CA9BD15}"/>
              </c:ext>
            </c:extLst>
          </c:dPt>
          <c:dPt>
            <c:idx val="1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B1D-4140-98EF-5AEE6CA9BD15}"/>
              </c:ext>
            </c:extLst>
          </c:dPt>
          <c:dPt>
            <c:idx val="1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B1D-4140-98EF-5AEE6CA9BD15}"/>
              </c:ext>
            </c:extLst>
          </c:dPt>
          <c:dPt>
            <c:idx val="17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B1D-4140-98EF-5AEE6CA9BD15}"/>
              </c:ext>
            </c:extLst>
          </c:dPt>
          <c:dPt>
            <c:idx val="18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B1D-4140-98EF-5AEE6CA9BD15}"/>
              </c:ext>
            </c:extLst>
          </c:dPt>
          <c:dPt>
            <c:idx val="19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B1D-4140-98EF-5AEE6CA9BD15}"/>
              </c:ext>
            </c:extLst>
          </c:dPt>
          <c:dPt>
            <c:idx val="2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B1D-4140-98EF-5AEE6CA9BD15}"/>
              </c:ext>
            </c:extLst>
          </c:dPt>
          <c:dPt>
            <c:idx val="2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B1D-4140-98EF-5AEE6CA9BD15}"/>
              </c:ext>
            </c:extLst>
          </c:dPt>
          <c:dPt>
            <c:idx val="22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B1D-4140-98EF-5AEE6CA9BD15}"/>
              </c:ext>
            </c:extLst>
          </c:dPt>
          <c:dPt>
            <c:idx val="23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B1D-4140-98EF-5AEE6CA9BD15}"/>
              </c:ext>
            </c:extLst>
          </c:dPt>
          <c:val>
            <c:numRef>
              <c:f>'Vishay Pot'!$J$2:$J$25</c:f>
              <c:numCache>
                <c:formatCode>General</c:formatCode>
                <c:ptCount val="2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FB1D-4140-98EF-5AEE6CA9BD15}"/>
            </c:ext>
          </c:extLst>
        </c:ser>
        <c:ser>
          <c:idx val="1"/>
          <c:order val="1"/>
          <c:tx>
            <c:strRef>
              <c:f>'Vishay Pot'!$K$1</c:f>
              <c:strCache>
                <c:ptCount val="1"/>
                <c:pt idx="0">
                  <c:v>Temp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FB1D-4140-98EF-5AEE6CA9B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FB1D-4140-98EF-5AEE6CA9BD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FB1D-4140-98EF-5AEE6CA9BD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FB1D-4140-98EF-5AEE6CA9BD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FB1D-4140-98EF-5AEE6CA9BD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FB1D-4140-98EF-5AEE6CA9BD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FB1D-4140-98EF-5AEE6CA9BD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FB1D-4140-98EF-5AEE6CA9BD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FB1D-4140-98EF-5AEE6CA9BD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FB1D-4140-98EF-5AEE6CA9BD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FB1D-4140-98EF-5AEE6CA9BD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FB1D-4140-98EF-5AEE6CA9BD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FB1D-4140-98EF-5AEE6CA9BD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FB1D-4140-98EF-5AEE6CA9BD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FB1D-4140-98EF-5AEE6CA9BD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FB1D-4140-98EF-5AEE6CA9BD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FB1D-4140-98EF-5AEE6CA9BD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FB1D-4140-98EF-5AEE6CA9BD1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FB1D-4140-98EF-5AEE6CA9BD1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FB1D-4140-98EF-5AEE6CA9BD1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FB1D-4140-98EF-5AEE6CA9BD1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FB1D-4140-98EF-5AEE6CA9BD1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FB1D-4140-98EF-5AEE6CA9BD1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0-FB1D-4140-98EF-5AEE6CA9BD15}"/>
              </c:ext>
            </c:extLst>
          </c:dPt>
          <c:val>
            <c:numRef>
              <c:f>'Vishay Pot'!$K$2:$K$25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FB1D-4140-98EF-5AEE6CA9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'Vishay Pot'!$E$28</c:f>
              <c:strCache>
                <c:ptCount val="1"/>
                <c:pt idx="0">
                  <c:v>R(Th) (Ohms)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'Vishay Pot'!$D$29:$D$49</c:f>
              <c:numCache>
                <c:formatCode>General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xVal>
          <c:yVal>
            <c:numRef>
              <c:f>'Vishay Pot'!$E$29:$E$49</c:f>
              <c:numCache>
                <c:formatCode>0</c:formatCode>
                <c:ptCount val="21"/>
                <c:pt idx="0">
                  <c:v>160012.83122445983</c:v>
                </c:pt>
                <c:pt idx="1">
                  <c:v>152515.58142116971</c:v>
                </c:pt>
                <c:pt idx="2">
                  <c:v>145388.0802071192</c:v>
                </c:pt>
                <c:pt idx="3">
                  <c:v>138618.18860020069</c:v>
                </c:pt>
                <c:pt idx="4">
                  <c:v>132191.92505180056</c:v>
                </c:pt>
                <c:pt idx="5">
                  <c:v>126094.18912916782</c:v>
                </c:pt>
                <c:pt idx="6">
                  <c:v>120309.30534430215</c:v>
                </c:pt>
                <c:pt idx="7">
                  <c:v>114821.42701118757</c:v>
                </c:pt>
                <c:pt idx="8">
                  <c:v>109614.83165423857</c:v>
                </c:pt>
                <c:pt idx="9">
                  <c:v>104674.13279300134</c:v>
                </c:pt>
                <c:pt idx="10">
                  <c:v>99984.427585443424</c:v>
                </c:pt>
                <c:pt idx="11">
                  <c:v>95531.395568607986</c:v>
                </c:pt>
                <c:pt idx="12">
                  <c:v>91301.360377929203</c:v>
                </c:pt>
                <c:pt idx="13">
                  <c:v>87281.323679220688</c:v>
                </c:pt>
                <c:pt idx="14">
                  <c:v>83458.978466347238</c:v>
                </c:pt>
                <c:pt idx="15">
                  <c:v>79822.707246139616</c:v>
                </c:pt>
                <c:pt idx="16">
                  <c:v>76361.569356199703</c:v>
                </c:pt>
                <c:pt idx="17">
                  <c:v>73065.280665636121</c:v>
                </c:pt>
                <c:pt idx="18">
                  <c:v>69924.18813357933</c:v>
                </c:pt>
                <c:pt idx="19">
                  <c:v>66929.241098067112</c:v>
                </c:pt>
                <c:pt idx="20">
                  <c:v>64071.960701065975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1-482E-8047-8D89AB826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676976"/>
        <c:axId val="1194334240"/>
      </c:scatterChart>
      <c:valAx>
        <c:axId val="112867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34240"/>
        <c:crosses val="autoZero"/>
        <c:crossBetween val="midCat"/>
      </c:valAx>
      <c:valAx>
        <c:axId val="11943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676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'Vishay Pot'!$H$28</c:f>
              <c:strCache>
                <c:ptCount val="1"/>
                <c:pt idx="0">
                  <c:v>Vth (actual)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'Vishay Pot'!$D$29:$D$49</c:f>
              <c:numCache>
                <c:formatCode>General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xVal>
          <c:yVal>
            <c:numRef>
              <c:f>'Vishay Pot'!$H$29:$H$49</c:f>
              <c:numCache>
                <c:formatCode>0.0000</c:formatCode>
                <c:ptCount val="21"/>
                <c:pt idx="0">
                  <c:v>2.394036747808221</c:v>
                </c:pt>
                <c:pt idx="1">
                  <c:v>2.4539624833956983</c:v>
                </c:pt>
                <c:pt idx="2">
                  <c:v>2.5137823658178791</c:v>
                </c:pt>
                <c:pt idx="3">
                  <c:v>2.5733655255017029</c:v>
                </c:pt>
                <c:pt idx="4">
                  <c:v>2.6325976292603377</c:v>
                </c:pt>
                <c:pt idx="5">
                  <c:v>2.6913791258017592</c:v>
                </c:pt>
                <c:pt idx="6">
                  <c:v>2.7496236954912536</c:v>
                </c:pt>
                <c:pt idx="7">
                  <c:v>2.8072568711826387</c:v>
                </c:pt>
                <c:pt idx="8">
                  <c:v>2.864214804974075</c:v>
                </c:pt>
                <c:pt idx="9">
                  <c:v>2.9204431613340565</c:v>
                </c:pt>
                <c:pt idx="10">
                  <c:v>2.9758961210043466</c:v>
                </c:pt>
                <c:pt idx="11">
                  <c:v>3.0305354829497984</c:v>
                </c:pt>
                <c:pt idx="12">
                  <c:v>3.0843298537378958</c:v>
                </c:pt>
                <c:pt idx="13">
                  <c:v>3.1372539153243224</c:v>
                </c:pt>
                <c:pt idx="14">
                  <c:v>3.1892877634503978</c:v>
                </c:pt>
                <c:pt idx="15">
                  <c:v>3.2404163098291794</c:v>
                </c:pt>
                <c:pt idx="16">
                  <c:v>3.2906287420817635</c:v>
                </c:pt>
                <c:pt idx="17">
                  <c:v>3.3399180360338074</c:v>
                </c:pt>
                <c:pt idx="18">
                  <c:v>3.3882805155292122</c:v>
                </c:pt>
                <c:pt idx="19">
                  <c:v>3.4357154553877436</c:v>
                </c:pt>
                <c:pt idx="20">
                  <c:v>3.4822247235432444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13-4888-B458-B6FF4B540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808400"/>
        <c:axId val="1194345056"/>
      </c:scatterChart>
      <c:valAx>
        <c:axId val="112980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45056"/>
        <c:crosses val="autoZero"/>
        <c:crossBetween val="midCat"/>
      </c:valAx>
      <c:valAx>
        <c:axId val="11943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80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'Simple Direct comparator'!$C$11</c:f>
              <c:strCache>
                <c:ptCount val="1"/>
                <c:pt idx="0">
                  <c:v>POT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'Simple Direct comparator'!$A$12:$A$32</c:f>
              <c:numCache>
                <c:formatCode>General</c:formatCode>
                <c:ptCount val="2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</c:numCache>
            </c:numRef>
          </c:xVal>
          <c:yVal>
            <c:numRef>
              <c:f>'Simple Direct comparator'!$C$12:$C$32</c:f>
              <c:numCache>
                <c:formatCode>0.00%</c:formatCode>
                <c:ptCount val="21"/>
                <c:pt idx="0">
                  <c:v>0.9811283122445984</c:v>
                </c:pt>
                <c:pt idx="1">
                  <c:v>0.90615581421169711</c:v>
                </c:pt>
                <c:pt idx="2">
                  <c:v>0.83488080207119197</c:v>
                </c:pt>
                <c:pt idx="3">
                  <c:v>0.76718188600200699</c:v>
                </c:pt>
                <c:pt idx="4">
                  <c:v>0.70291925051800552</c:v>
                </c:pt>
                <c:pt idx="5">
                  <c:v>0.64194189129167822</c:v>
                </c:pt>
                <c:pt idx="6">
                  <c:v>0.58409305344302154</c:v>
                </c:pt>
                <c:pt idx="7">
                  <c:v>0.52921427011187572</c:v>
                </c:pt>
                <c:pt idx="8">
                  <c:v>0.47714831654238571</c:v>
                </c:pt>
                <c:pt idx="9">
                  <c:v>0.42774132793001335</c:v>
                </c:pt>
                <c:pt idx="10">
                  <c:v>0.38084427585443426</c:v>
                </c:pt>
                <c:pt idx="11">
                  <c:v>0.33631395568607986</c:v>
                </c:pt>
                <c:pt idx="12">
                  <c:v>0.29401360377929203</c:v>
                </c:pt>
                <c:pt idx="13">
                  <c:v>0.25381323679220685</c:v>
                </c:pt>
                <c:pt idx="14">
                  <c:v>0.21558978466347239</c:v>
                </c:pt>
                <c:pt idx="15">
                  <c:v>0.17922707246139616</c:v>
                </c:pt>
                <c:pt idx="16">
                  <c:v>0.14461569356199702</c:v>
                </c:pt>
                <c:pt idx="17">
                  <c:v>0.11165280665636121</c:v>
                </c:pt>
                <c:pt idx="18">
                  <c:v>8.0241881335793297E-2</c:v>
                </c:pt>
                <c:pt idx="19">
                  <c:v>5.0292410980671123E-2</c:v>
                </c:pt>
                <c:pt idx="20">
                  <c:v>2.1719607010659746E-2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60-4564-8CCF-08B44A57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231168"/>
        <c:axId val="645154064"/>
      </c:scatterChart>
      <c:valAx>
        <c:axId val="1200231168"/>
        <c:scaling>
          <c:orientation val="minMax"/>
          <c:max val="35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C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54064"/>
        <c:crosses val="autoZero"/>
        <c:crossBetween val="midCat"/>
        <c:majorUnit val="2"/>
      </c:valAx>
      <c:valAx>
        <c:axId val="645154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23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0</xdr:row>
      <xdr:rowOff>0</xdr:rowOff>
    </xdr:from>
    <xdr:to>
      <xdr:col>16</xdr:col>
      <xdr:colOff>687916</xdr:colOff>
      <xdr:row>24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352BA-D5A9-4594-9C3D-D62F2E8A5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0</xdr:row>
      <xdr:rowOff>52917</xdr:rowOff>
    </xdr:from>
    <xdr:to>
      <xdr:col>7</xdr:col>
      <xdr:colOff>825499</xdr:colOff>
      <xdr:row>20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6B965-95EA-485C-917A-55D6BB37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562769</xdr:colOff>
      <xdr:row>7</xdr:row>
      <xdr:rowOff>0</xdr:rowOff>
    </xdr:from>
    <xdr:to>
      <xdr:col>10</xdr:col>
      <xdr:colOff>933450</xdr:colOff>
      <xdr:row>7</xdr:row>
      <xdr:rowOff>69850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E624A0-3F8C-4AA2-87E2-5EF27C4337F9}"/>
            </a:ext>
          </a:extLst>
        </xdr:cNvPr>
        <xdr:cNvSpPr txBox="1"/>
      </xdr:nvSpPr>
      <xdr:spPr>
        <a:xfrm>
          <a:off x="8211344" y="1333500"/>
          <a:ext cx="275431" cy="69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15</a:t>
          </a:r>
        </a:p>
      </xdr:txBody>
    </xdr:sp>
    <xdr:clientData/>
  </xdr:twoCellAnchor>
  <xdr:oneCellAnchor>
    <xdr:from>
      <xdr:col>7</xdr:col>
      <xdr:colOff>120650</xdr:colOff>
      <xdr:row>12</xdr:row>
      <xdr:rowOff>101600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E9FF7C-D216-43E9-91A3-CE9251FD28CD}"/>
            </a:ext>
          </a:extLst>
        </xdr:cNvPr>
        <xdr:cNvSpPr txBox="1"/>
      </xdr:nvSpPr>
      <xdr:spPr>
        <a:xfrm>
          <a:off x="5778500" y="23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5</xdr:col>
      <xdr:colOff>729987</xdr:colOff>
      <xdr:row>2</xdr:row>
      <xdr:rowOff>84664</xdr:rowOff>
    </xdr:from>
    <xdr:to>
      <xdr:col>6</xdr:col>
      <xdr:colOff>237069</xdr:colOff>
      <xdr:row>4</xdr:row>
      <xdr:rowOff>78314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CEA065-8D2A-4640-8B2A-F19BE4AE0B60}"/>
            </a:ext>
          </a:extLst>
        </xdr:cNvPr>
        <xdr:cNvSpPr txBox="1"/>
      </xdr:nvSpPr>
      <xdr:spPr>
        <a:xfrm>
          <a:off x="4463787" y="465664"/>
          <a:ext cx="373857" cy="37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16</a:t>
          </a:r>
        </a:p>
      </xdr:txBody>
    </xdr:sp>
    <xdr:clientData/>
  </xdr:twoCellAnchor>
  <xdr:twoCellAnchor>
    <xdr:from>
      <xdr:col>6</xdr:col>
      <xdr:colOff>171189</xdr:colOff>
      <xdr:row>4</xdr:row>
      <xdr:rowOff>103185</xdr:rowOff>
    </xdr:from>
    <xdr:to>
      <xdr:col>6</xdr:col>
      <xdr:colOff>541870</xdr:colOff>
      <xdr:row>6</xdr:row>
      <xdr:rowOff>114298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3DDF57-74A7-4E0E-AE86-C37589D1CD3C}"/>
            </a:ext>
          </a:extLst>
        </xdr:cNvPr>
        <xdr:cNvSpPr txBox="1"/>
      </xdr:nvSpPr>
      <xdr:spPr>
        <a:xfrm>
          <a:off x="4771764" y="865185"/>
          <a:ext cx="3706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17</a:t>
          </a:r>
        </a:p>
      </xdr:txBody>
    </xdr:sp>
    <xdr:clientData/>
  </xdr:twoCellAnchor>
  <xdr:twoCellAnchor>
    <xdr:from>
      <xdr:col>6</xdr:col>
      <xdr:colOff>353222</xdr:colOff>
      <xdr:row>7</xdr:row>
      <xdr:rowOff>20633</xdr:rowOff>
    </xdr:from>
    <xdr:to>
      <xdr:col>6</xdr:col>
      <xdr:colOff>736603</xdr:colOff>
      <xdr:row>9</xdr:row>
      <xdr:rowOff>31746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06BC53C-5DCF-423E-B4E7-9B2D04932813}"/>
            </a:ext>
          </a:extLst>
        </xdr:cNvPr>
        <xdr:cNvSpPr txBox="1"/>
      </xdr:nvSpPr>
      <xdr:spPr>
        <a:xfrm>
          <a:off x="4953797" y="1354133"/>
          <a:ext cx="3833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18</a:t>
          </a:r>
        </a:p>
      </xdr:txBody>
    </xdr:sp>
    <xdr:clientData/>
  </xdr:twoCellAnchor>
  <xdr:twoCellAnchor>
    <xdr:from>
      <xdr:col>6</xdr:col>
      <xdr:colOff>399789</xdr:colOff>
      <xdr:row>9</xdr:row>
      <xdr:rowOff>153981</xdr:rowOff>
    </xdr:from>
    <xdr:to>
      <xdr:col>6</xdr:col>
      <xdr:colOff>770470</xdr:colOff>
      <xdr:row>11</xdr:row>
      <xdr:rowOff>165094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7A14F82-4FBE-409B-BAD1-367D3C95E5E0}"/>
            </a:ext>
          </a:extLst>
        </xdr:cNvPr>
        <xdr:cNvSpPr txBox="1"/>
      </xdr:nvSpPr>
      <xdr:spPr>
        <a:xfrm>
          <a:off x="5000364" y="1868481"/>
          <a:ext cx="3706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19</a:t>
          </a:r>
        </a:p>
      </xdr:txBody>
    </xdr:sp>
    <xdr:clientData/>
  </xdr:twoCellAnchor>
  <xdr:twoCellAnchor>
    <xdr:from>
      <xdr:col>6</xdr:col>
      <xdr:colOff>368039</xdr:colOff>
      <xdr:row>12</xdr:row>
      <xdr:rowOff>71430</xdr:rowOff>
    </xdr:from>
    <xdr:to>
      <xdr:col>6</xdr:col>
      <xdr:colOff>738720</xdr:colOff>
      <xdr:row>14</xdr:row>
      <xdr:rowOff>82543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F9B160B-B053-4CFA-A0C0-6513CE62BE64}"/>
            </a:ext>
          </a:extLst>
        </xdr:cNvPr>
        <xdr:cNvSpPr txBox="1"/>
      </xdr:nvSpPr>
      <xdr:spPr>
        <a:xfrm>
          <a:off x="4968614" y="2357430"/>
          <a:ext cx="3706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20</a:t>
          </a:r>
        </a:p>
      </xdr:txBody>
    </xdr:sp>
    <xdr:clientData/>
  </xdr:twoCellAnchor>
  <xdr:twoCellAnchor>
    <xdr:from>
      <xdr:col>6</xdr:col>
      <xdr:colOff>181772</xdr:colOff>
      <xdr:row>14</xdr:row>
      <xdr:rowOff>90482</xdr:rowOff>
    </xdr:from>
    <xdr:to>
      <xdr:col>6</xdr:col>
      <xdr:colOff>552453</xdr:colOff>
      <xdr:row>16</xdr:row>
      <xdr:rowOff>95245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970D347-17F4-48B8-8376-973B6664C47C}"/>
            </a:ext>
          </a:extLst>
        </xdr:cNvPr>
        <xdr:cNvSpPr txBox="1"/>
      </xdr:nvSpPr>
      <xdr:spPr>
        <a:xfrm>
          <a:off x="4782347" y="2757482"/>
          <a:ext cx="370681" cy="385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21</a:t>
          </a:r>
        </a:p>
      </xdr:txBody>
    </xdr:sp>
    <xdr:clientData/>
  </xdr:twoCellAnchor>
  <xdr:twoCellAnchor>
    <xdr:from>
      <xdr:col>5</xdr:col>
      <xdr:colOff>727872</xdr:colOff>
      <xdr:row>16</xdr:row>
      <xdr:rowOff>111650</xdr:rowOff>
    </xdr:from>
    <xdr:to>
      <xdr:col>6</xdr:col>
      <xdr:colOff>234954</xdr:colOff>
      <xdr:row>18</xdr:row>
      <xdr:rowOff>122763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0594607-1097-44F3-806A-1A54FDDBBC44}"/>
            </a:ext>
          </a:extLst>
        </xdr:cNvPr>
        <xdr:cNvSpPr txBox="1"/>
      </xdr:nvSpPr>
      <xdr:spPr>
        <a:xfrm>
          <a:off x="4461672" y="3159650"/>
          <a:ext cx="373857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22</a:t>
          </a:r>
        </a:p>
      </xdr:txBody>
    </xdr:sp>
    <xdr:clientData/>
  </xdr:twoCellAnchor>
  <xdr:twoCellAnchor>
    <xdr:from>
      <xdr:col>5</xdr:col>
      <xdr:colOff>327823</xdr:colOff>
      <xdr:row>18</xdr:row>
      <xdr:rowOff>46031</xdr:rowOff>
    </xdr:from>
    <xdr:to>
      <xdr:col>5</xdr:col>
      <xdr:colOff>698504</xdr:colOff>
      <xdr:row>20</xdr:row>
      <xdr:rowOff>57144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3346492-B3A8-45F5-84A6-FA872A24DFE7}"/>
            </a:ext>
          </a:extLst>
        </xdr:cNvPr>
        <xdr:cNvSpPr txBox="1"/>
      </xdr:nvSpPr>
      <xdr:spPr>
        <a:xfrm>
          <a:off x="4061623" y="3475031"/>
          <a:ext cx="3706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23</a:t>
          </a:r>
        </a:p>
      </xdr:txBody>
    </xdr:sp>
    <xdr:clientData/>
  </xdr:twoCellAnchor>
  <xdr:twoCellAnchor>
    <xdr:from>
      <xdr:col>4</xdr:col>
      <xdr:colOff>852756</xdr:colOff>
      <xdr:row>19</xdr:row>
      <xdr:rowOff>52381</xdr:rowOff>
    </xdr:from>
    <xdr:to>
      <xdr:col>5</xdr:col>
      <xdr:colOff>260353</xdr:colOff>
      <xdr:row>21</xdr:row>
      <xdr:rowOff>63494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750F286-53FE-4D87-83DB-2707E6A1D197}"/>
            </a:ext>
          </a:extLst>
        </xdr:cNvPr>
        <xdr:cNvSpPr txBox="1"/>
      </xdr:nvSpPr>
      <xdr:spPr>
        <a:xfrm>
          <a:off x="3624531" y="3671881"/>
          <a:ext cx="369622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24</a:t>
          </a:r>
        </a:p>
      </xdr:txBody>
    </xdr:sp>
    <xdr:clientData/>
  </xdr:twoCellAnchor>
  <xdr:twoCellAnchor>
    <xdr:from>
      <xdr:col>4</xdr:col>
      <xdr:colOff>328086</xdr:colOff>
      <xdr:row>19</xdr:row>
      <xdr:rowOff>122230</xdr:rowOff>
    </xdr:from>
    <xdr:to>
      <xdr:col>4</xdr:col>
      <xdr:colOff>761999</xdr:colOff>
      <xdr:row>21</xdr:row>
      <xdr:rowOff>133343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F99DA03-AF81-49E8-B628-820B2BD87A44}"/>
            </a:ext>
          </a:extLst>
        </xdr:cNvPr>
        <xdr:cNvSpPr txBox="1"/>
      </xdr:nvSpPr>
      <xdr:spPr>
        <a:xfrm>
          <a:off x="3099861" y="3741730"/>
          <a:ext cx="433913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25</a:t>
          </a:r>
        </a:p>
      </xdr:txBody>
    </xdr:sp>
    <xdr:clientData/>
  </xdr:twoCellAnchor>
  <xdr:twoCellAnchor>
    <xdr:from>
      <xdr:col>5</xdr:col>
      <xdr:colOff>334172</xdr:colOff>
      <xdr:row>0</xdr:row>
      <xdr:rowOff>149753</xdr:rowOff>
    </xdr:from>
    <xdr:to>
      <xdr:col>5</xdr:col>
      <xdr:colOff>704853</xdr:colOff>
      <xdr:row>2</xdr:row>
      <xdr:rowOff>160866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38AFB2-0381-47EB-A514-285FC8788227}"/>
            </a:ext>
          </a:extLst>
        </xdr:cNvPr>
        <xdr:cNvSpPr txBox="1"/>
      </xdr:nvSpPr>
      <xdr:spPr>
        <a:xfrm>
          <a:off x="4067972" y="149753"/>
          <a:ext cx="370681" cy="39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/>
            <a:t>15</a:t>
          </a:r>
        </a:p>
      </xdr:txBody>
    </xdr:sp>
    <xdr:clientData/>
  </xdr:twoCellAnchor>
  <xdr:twoCellAnchor>
    <xdr:from>
      <xdr:col>1</xdr:col>
      <xdr:colOff>546805</xdr:colOff>
      <xdr:row>51</xdr:row>
      <xdr:rowOff>78317</xdr:rowOff>
    </xdr:from>
    <xdr:to>
      <xdr:col>7</xdr:col>
      <xdr:colOff>151694</xdr:colOff>
      <xdr:row>66</xdr:row>
      <xdr:rowOff>69851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6217E76-CE60-43D0-8580-275AA1EA5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885472</xdr:colOff>
      <xdr:row>46</xdr:row>
      <xdr:rowOff>57151</xdr:rowOff>
    </xdr:from>
    <xdr:to>
      <xdr:col>12</xdr:col>
      <xdr:colOff>1153583</xdr:colOff>
      <xdr:row>61</xdr:row>
      <xdr:rowOff>48685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0FCAEA1-B2CC-4F21-843F-79BBFD4E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0.30943</cdr:x>
      <cdr:y>0.03711</cdr:y>
    </cdr:from>
    <cdr:to>
      <cdr:x>0.37004</cdr:x>
      <cdr:y>0.14126</cdr:y>
    </cdr:to>
    <cdr:sp macro="" textlink="">
      <cdr:nvSpPr>
        <cdr:cNvPr id="2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892300" y="13970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35</a:t>
          </a:r>
        </a:p>
      </cdr:txBody>
    </cdr:sp>
  </cdr:relSizeAnchor>
  <cdr:relSizeAnchor xmlns:cdr="http://schemas.openxmlformats.org/drawingml/2006/chartDrawing">
    <cdr:from>
      <cdr:x>0.24609</cdr:x>
      <cdr:y>0.12144</cdr:y>
    </cdr:from>
    <cdr:to>
      <cdr:x>0.3067</cdr:x>
      <cdr:y>0.2256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504950" y="45720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34</a:t>
          </a:r>
        </a:p>
      </cdr:txBody>
    </cdr:sp>
  </cdr:relSizeAnchor>
  <cdr:relSizeAnchor xmlns:cdr="http://schemas.openxmlformats.org/drawingml/2006/chartDrawing">
    <cdr:from>
      <cdr:x>0.20456</cdr:x>
      <cdr:y>0.21758</cdr:y>
    </cdr:from>
    <cdr:to>
      <cdr:x>0.26517</cdr:x>
      <cdr:y>0.32174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250950" y="81915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33</a:t>
          </a:r>
        </a:p>
      </cdr:txBody>
    </cdr:sp>
  </cdr:relSizeAnchor>
  <cdr:relSizeAnchor xmlns:cdr="http://schemas.openxmlformats.org/drawingml/2006/chartDrawing">
    <cdr:from>
      <cdr:x>0.17444</cdr:x>
      <cdr:y>0.33734</cdr:y>
    </cdr:from>
    <cdr:to>
      <cdr:x>0.23506</cdr:x>
      <cdr:y>0.44149</cdr:y>
    </cdr:to>
    <cdr:sp macro="" textlink="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066800" y="127000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32</a:t>
          </a:r>
        </a:p>
      </cdr:txBody>
    </cdr:sp>
  </cdr:relSizeAnchor>
  <cdr:relSizeAnchor xmlns:cdr="http://schemas.openxmlformats.org/drawingml/2006/chartDrawing">
    <cdr:from>
      <cdr:x>0.16821</cdr:x>
      <cdr:y>0.45878</cdr:y>
    </cdr:from>
    <cdr:to>
      <cdr:x>0.22883</cdr:x>
      <cdr:y>0.56294</cdr:y>
    </cdr:to>
    <cdr:sp macro="" textlink="">
      <cdr:nvSpPr>
        <cdr:cNvPr id="6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028700" y="172720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31</a:t>
          </a:r>
        </a:p>
      </cdr:txBody>
    </cdr:sp>
  </cdr:relSizeAnchor>
  <cdr:relSizeAnchor xmlns:cdr="http://schemas.openxmlformats.org/drawingml/2006/chartDrawing">
    <cdr:from>
      <cdr:x>0.17756</cdr:x>
      <cdr:y>0.58528</cdr:y>
    </cdr:from>
    <cdr:to>
      <cdr:x>0.23817</cdr:x>
      <cdr:y>0.68944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085850" y="220345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30</a:t>
          </a:r>
        </a:p>
      </cdr:txBody>
    </cdr:sp>
  </cdr:relSizeAnchor>
  <cdr:relSizeAnchor xmlns:cdr="http://schemas.openxmlformats.org/drawingml/2006/chartDrawing">
    <cdr:from>
      <cdr:x>0.20663</cdr:x>
      <cdr:y>0.69661</cdr:y>
    </cdr:from>
    <cdr:to>
      <cdr:x>0.26725</cdr:x>
      <cdr:y>0.80076</cdr:y>
    </cdr:to>
    <cdr:sp macro="" textlink="">
      <cdr:nvSpPr>
        <cdr:cNvPr id="8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263650" y="262255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29</a:t>
          </a:r>
        </a:p>
      </cdr:txBody>
    </cdr:sp>
  </cdr:relSizeAnchor>
  <cdr:relSizeAnchor xmlns:cdr="http://schemas.openxmlformats.org/drawingml/2006/chartDrawing">
    <cdr:from>
      <cdr:x>0.2544</cdr:x>
      <cdr:y>0.80455</cdr:y>
    </cdr:from>
    <cdr:to>
      <cdr:x>0.31501</cdr:x>
      <cdr:y>0.90871</cdr:y>
    </cdr:to>
    <cdr:sp macro="" textlink="">
      <cdr:nvSpPr>
        <cdr:cNvPr id="9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555750" y="302895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28</a:t>
          </a:r>
        </a:p>
      </cdr:txBody>
    </cdr:sp>
  </cdr:relSizeAnchor>
  <cdr:relSizeAnchor xmlns:cdr="http://schemas.openxmlformats.org/drawingml/2006/chartDrawing">
    <cdr:from>
      <cdr:x>0.32085</cdr:x>
      <cdr:y>0.88046</cdr:y>
    </cdr:from>
    <cdr:to>
      <cdr:x>0.38147</cdr:x>
      <cdr:y>0.98461</cdr:y>
    </cdr:to>
    <cdr:sp macro="" textlink="">
      <cdr:nvSpPr>
        <cdr:cNvPr id="10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1962150" y="3314700"/>
          <a:ext cx="370681" cy="392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27</a:t>
          </a:r>
        </a:p>
      </cdr:txBody>
    </cdr:sp>
  </cdr:relSizeAnchor>
  <cdr:relSizeAnchor xmlns:cdr="http://schemas.openxmlformats.org/drawingml/2006/chartDrawing">
    <cdr:from>
      <cdr:x>0.39457</cdr:x>
      <cdr:y>0.93232</cdr:y>
    </cdr:from>
    <cdr:to>
      <cdr:x>0.45519</cdr:x>
      <cdr:y>1</cdr:y>
    </cdr:to>
    <cdr:sp macro="" textlink="">
      <cdr:nvSpPr>
        <cdr:cNvPr id="11" name="TextBox 6">
          <a:extLst xmlns:a="http://schemas.openxmlformats.org/drawingml/2006/main">
            <a:ext uri="{FF2B5EF4-FFF2-40B4-BE49-F238E27FC236}">
              <a16:creationId xmlns:a16="http://schemas.microsoft.com/office/drawing/2014/main" id="{94ACE83D-593E-4167-B66B-FFBB3CF8412E}"/>
            </a:ext>
          </a:extLst>
        </cdr:cNvPr>
        <cdr:cNvSpPr txBox="1"/>
      </cdr:nvSpPr>
      <cdr:spPr>
        <a:xfrm xmlns:a="http://schemas.openxmlformats.org/drawingml/2006/main">
          <a:off x="2413000" y="3509963"/>
          <a:ext cx="370681" cy="254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400" b="1"/>
            <a:t>26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450850</xdr:colOff>
      <xdr:row>4</xdr:row>
      <xdr:rowOff>19050</xdr:rowOff>
    </xdr:from>
    <xdr:to>
      <xdr:col>8</xdr:col>
      <xdr:colOff>101600</xdr:colOff>
      <xdr:row>16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00D48-4260-4C73-8014-07B974DD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755650"/>
          <a:ext cx="2698750" cy="247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469900</xdr:colOff>
      <xdr:row>17</xdr:row>
      <xdr:rowOff>6350</xdr:rowOff>
    </xdr:from>
    <xdr:to>
      <xdr:col>11</xdr:col>
      <xdr:colOff>165100</xdr:colOff>
      <xdr:row>31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FBDE63-8BBF-48D2-B497-45599F446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B849E3-19FF-4DC6-92EE-2CE2F81B36CE}" name="Table6" displayName="Table6" ref="D28:H49" totalsRowShown="0" headerRowBorderDxfId="24" tableBorderDxfId="23" totalsRowBorderDxfId="22">
  <autoFilter ref="D28:H49" xr:uid="{B0D8054B-0116-4113-8F25-149E7D842F29}"/>
  <tableColumns count="5">
    <tableColumn id="1" xr3:uid="{639F3D8A-8C7F-4232-A220-B40CCD018982}" name=" TEMP.  (deg.C)"/>
    <tableColumn id="2" xr3:uid="{2BD3C0BE-A6D7-489C-AAA8-76D32C350679}" name="R(Th) (Ohms)" dataDxfId="21">
      <calculatedColumnFormula>-28610.6+(292422.9+28610.6)/(1+(D29/19.04571)^1.481831)</calculatedColumnFormula>
    </tableColumn>
    <tableColumn id="3" xr3:uid="{F342991E-0E93-4796-845E-567DD6992216}" name="Rcal (ohms)"/>
    <tableColumn id="4" xr3:uid="{C1376623-C77C-4E17-8BF0-4D6107CC0441}" name="Vcc"/>
    <tableColumn id="5" xr3:uid="{3CB0AF37-6980-445C-A5CE-C28DB7C1DD23}" name="Vth (actual)" dataDxfId="20">
      <calculatedColumnFormula>Table6[[#This Row],[Vcc]]*Table6[[#This Row],[Rcal (ohms)]]/(Table6[[#This Row],[Rcal (ohms)]]+Table6[[#This Row],[R(Th) (Ohms)]])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B4A5A6-2894-426D-9966-A917315E5346}" name="Table7" displayName="Table7" ref="J28:Q50" totalsRowCount="1" headerRowDxfId="19" headerRowBorderDxfId="18" tableBorderDxfId="17" totalsRowBorderDxfId="16">
  <autoFilter ref="J28:Q49" xr:uid="{A8333D5F-3CE8-48BC-B49D-456A5A563D2F}"/>
  <tableColumns count="8">
    <tableColumn id="1" xr3:uid="{C0D3CFDB-75EB-413B-9D49-C420A8338381}" name="Vcc" totalsRowDxfId="15"/>
    <tableColumn id="2" xr3:uid="{D492A4BF-D09B-4414-9663-A9F578127373}" name="Vpot_x000a_(actual)" dataDxfId="14" totalsRowDxfId="13">
      <calculatedColumnFormula>M29*J29/(M29+L29)</calculatedColumnFormula>
    </tableColumn>
    <tableColumn id="3" xr3:uid="{2366C3F1-457D-4AB1-8F4A-32AF38627AF6}" name="Rpot" dataDxfId="12" totalsRowDxfId="11"/>
    <tableColumn id="4" xr3:uid="{2CF5D80E-2C1F-4ED1-81A2-467C26DC0782}" name="Rcal_x000a_75k+50k pot" dataDxfId="10" totalsRowDxfId="9"/>
    <tableColumn id="5" xr3:uid="{29B2B00B-9333-463D-BC31-A2F2B76F8DEA}" name="a (% rotation)" totalsRowDxfId="8" dataCellStyle="Percent"/>
    <tableColumn id="6" xr3:uid="{315C9663-60F4-4C8F-81D3-F1302B44ADB5}" name="Angular rotation (degrees)" totalsRowDxfId="7"/>
    <tableColumn id="7" xr3:uid="{4F069E56-7D2B-457E-9F59-415C077BF371}" name="Temperature" totalsRowDxfId="6"/>
    <tableColumn id="8" xr3:uid="{1FB53D70-3C70-4071-9E9D-E5A4EC36C45A}" name="Error" totalsRowFunction="custom" dataDxfId="5" totalsRowDxfId="4">
      <calculatedColumnFormula>ABS(Table6[[#This Row],[Vth (actual)]]-K29)</calculatedColumnFormula>
      <totalsRowFormula>SUM(Table7[Error])/21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FBDF8F-8F8E-4888-B37B-C5B8D11E37F0}" name="Table9" displayName="Table9" ref="I1:K25" totalsRowShown="0" dataDxfId="3">
  <autoFilter ref="I1:K25" xr:uid="{DFFBC77D-C028-49FE-9BB3-226AF0B8F33D}"/>
  <tableColumns count="3">
    <tableColumn id="1" xr3:uid="{EDFC1A85-4ED5-4DBE-89F9-7BF35EF11FA5}" name="Temperature" dataDxfId="2"/>
    <tableColumn id="2" xr3:uid="{4E631E75-82CB-4148-AD41-EEF5F4C53B56}" name="Data" dataDxfId="1"/>
    <tableColumn id="3" xr3:uid="{596CFCF2-B53E-44F4-B062-27ED56130BA5}" name="Tem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0C43-7D4D-4F5B-9A28-5BF808FA980A}">
  <dimension ref="A1:V53"/>
  <sheetViews>
    <sheetView topLeftCell="A7" zoomScale="90" zoomScaleNormal="90" workbookViewId="0">
      <selection activeCell="D28" sqref="D28:E49"/>
    </sheetView>
  </sheetViews>
  <sheetFormatPr defaultRowHeight="14.5" x14ac:dyDescent="0.35"/>
  <cols>
    <col min="1" max="1" width="13.7265625" customWidth="1"/>
    <col min="2" max="2" width="8.81640625" bestFit="1" customWidth="1"/>
    <col min="3" max="3" width="9" bestFit="1" customWidth="1"/>
    <col min="4" max="4" width="10" bestFit="1" customWidth="1"/>
    <col min="5" max="5" width="14.453125" customWidth="1"/>
    <col min="6" max="6" width="13" customWidth="1"/>
    <col min="7" max="7" width="15.81640625" bestFit="1" customWidth="1"/>
    <col min="8" max="8" width="13.1796875" style="1" customWidth="1"/>
    <col min="9" max="9" width="17" style="50" bestFit="1" customWidth="1"/>
    <col min="10" max="10" width="8.81640625" bestFit="1" customWidth="1"/>
    <col min="11" max="11" width="12.26953125" bestFit="1" customWidth="1"/>
    <col min="12" max="12" width="10.26953125" style="2" bestFit="1" customWidth="1"/>
    <col min="13" max="13" width="18.1796875" style="3" bestFit="1" customWidth="1"/>
    <col min="14" max="14" width="10.26953125" style="2" customWidth="1"/>
    <col min="15" max="15" width="14.453125" style="2" bestFit="1" customWidth="1"/>
    <col min="16" max="16" width="12.54296875" style="4" customWidth="1"/>
    <col min="17" max="17" width="10.54296875" style="5" bestFit="1" customWidth="1"/>
    <col min="18" max="18" width="14.81640625" style="2" customWidth="1"/>
    <col min="19" max="19" width="14.81640625" customWidth="1"/>
    <col min="21" max="21" width="10.453125" style="6" bestFit="1" customWidth="1"/>
    <col min="22" max="22" width="9.1796875" style="6"/>
    <col min="25" max="25" width="10.453125" bestFit="1" customWidth="1"/>
  </cols>
  <sheetData>
    <row r="1" spans="5:22" x14ac:dyDescent="0.35">
      <c r="I1" s="2" t="s">
        <v>0</v>
      </c>
      <c r="J1" t="s">
        <v>1</v>
      </c>
      <c r="K1" t="s">
        <v>2</v>
      </c>
    </row>
    <row r="2" spans="5:22" x14ac:dyDescent="0.35">
      <c r="I2" s="2"/>
      <c r="J2" s="7">
        <v>15</v>
      </c>
      <c r="K2" s="7">
        <v>0</v>
      </c>
      <c r="O2" s="4"/>
      <c r="P2" s="5"/>
      <c r="Q2" s="2"/>
      <c r="R2"/>
      <c r="T2" s="6"/>
      <c r="V2"/>
    </row>
    <row r="3" spans="5:22" x14ac:dyDescent="0.35">
      <c r="I3" s="2"/>
      <c r="J3" s="7">
        <v>15</v>
      </c>
      <c r="K3" s="7">
        <v>0</v>
      </c>
      <c r="O3" s="4"/>
      <c r="P3" s="5"/>
      <c r="Q3" s="2"/>
      <c r="R3"/>
      <c r="T3" s="6"/>
      <c r="V3"/>
    </row>
    <row r="4" spans="5:22" x14ac:dyDescent="0.35">
      <c r="I4" s="2"/>
      <c r="J4" s="7">
        <v>15</v>
      </c>
      <c r="K4" s="7">
        <v>0</v>
      </c>
      <c r="O4" s="4"/>
      <c r="P4" s="5"/>
      <c r="Q4" s="2"/>
      <c r="R4"/>
      <c r="T4" s="6"/>
      <c r="V4"/>
    </row>
    <row r="5" spans="5:22" x14ac:dyDescent="0.35">
      <c r="I5" s="2">
        <v>15</v>
      </c>
      <c r="J5" s="7">
        <v>15</v>
      </c>
      <c r="K5" s="7">
        <v>0</v>
      </c>
      <c r="O5" s="4"/>
      <c r="P5" s="5"/>
      <c r="Q5" s="2"/>
      <c r="R5"/>
      <c r="T5" s="6"/>
      <c r="V5"/>
    </row>
    <row r="6" spans="5:22" x14ac:dyDescent="0.35">
      <c r="I6" s="2">
        <v>16</v>
      </c>
      <c r="J6" s="7">
        <v>15</v>
      </c>
      <c r="K6" s="7">
        <v>15</v>
      </c>
      <c r="O6" s="4"/>
      <c r="P6" s="5"/>
      <c r="Q6" s="2"/>
      <c r="R6"/>
      <c r="T6" s="6"/>
      <c r="V6"/>
    </row>
    <row r="7" spans="5:22" x14ac:dyDescent="0.35">
      <c r="I7" s="2">
        <v>17</v>
      </c>
      <c r="J7" s="7">
        <v>15</v>
      </c>
      <c r="K7" s="7">
        <f t="shared" ref="K7:K24" si="0">K6+1</f>
        <v>16</v>
      </c>
      <c r="O7" s="4"/>
      <c r="P7" s="5"/>
      <c r="Q7" s="2"/>
      <c r="R7"/>
      <c r="T7" s="6"/>
      <c r="V7"/>
    </row>
    <row r="8" spans="5:22" x14ac:dyDescent="0.35">
      <c r="I8" s="2">
        <v>18</v>
      </c>
      <c r="J8" s="7">
        <v>15</v>
      </c>
      <c r="K8" s="7">
        <f t="shared" si="0"/>
        <v>17</v>
      </c>
      <c r="O8" s="4"/>
      <c r="P8" s="5"/>
      <c r="Q8" s="2"/>
      <c r="R8"/>
      <c r="T8" s="6"/>
      <c r="V8"/>
    </row>
    <row r="9" spans="5:22" x14ac:dyDescent="0.35">
      <c r="E9" s="8"/>
      <c r="I9" s="2">
        <v>19</v>
      </c>
      <c r="J9" s="7">
        <v>15</v>
      </c>
      <c r="K9" s="7">
        <f t="shared" si="0"/>
        <v>18</v>
      </c>
      <c r="O9" s="4"/>
      <c r="P9" s="5"/>
      <c r="Q9" s="2"/>
      <c r="R9"/>
      <c r="T9" s="6"/>
      <c r="V9"/>
    </row>
    <row r="10" spans="5:22" x14ac:dyDescent="0.35">
      <c r="I10" s="2">
        <v>20</v>
      </c>
      <c r="J10" s="7">
        <v>15</v>
      </c>
      <c r="K10" s="7">
        <f t="shared" si="0"/>
        <v>19</v>
      </c>
      <c r="O10" s="4"/>
      <c r="P10" s="5"/>
      <c r="Q10" s="2"/>
      <c r="R10"/>
      <c r="T10" s="6"/>
      <c r="V10"/>
    </row>
    <row r="11" spans="5:22" x14ac:dyDescent="0.35">
      <c r="I11" s="2">
        <v>21</v>
      </c>
      <c r="J11" s="7">
        <v>15</v>
      </c>
      <c r="K11" s="7">
        <f t="shared" si="0"/>
        <v>20</v>
      </c>
      <c r="O11" s="4"/>
      <c r="P11" s="5"/>
      <c r="Q11" s="2"/>
      <c r="R11"/>
      <c r="T11" s="6"/>
      <c r="V11"/>
    </row>
    <row r="12" spans="5:22" x14ac:dyDescent="0.35">
      <c r="I12" s="2">
        <v>22</v>
      </c>
      <c r="J12" s="7">
        <v>15</v>
      </c>
      <c r="K12" s="7">
        <f t="shared" si="0"/>
        <v>21</v>
      </c>
      <c r="O12" s="4"/>
      <c r="P12" s="5"/>
      <c r="Q12" s="2"/>
      <c r="R12"/>
      <c r="T12" s="6"/>
      <c r="V12"/>
    </row>
    <row r="13" spans="5:22" x14ac:dyDescent="0.35">
      <c r="I13" s="2">
        <v>23</v>
      </c>
      <c r="J13" s="7">
        <v>15</v>
      </c>
      <c r="K13" s="7">
        <f t="shared" si="0"/>
        <v>22</v>
      </c>
      <c r="O13" s="4"/>
      <c r="P13" s="5"/>
      <c r="Q13" s="2"/>
      <c r="R13"/>
      <c r="T13" s="6"/>
      <c r="V13"/>
    </row>
    <row r="14" spans="5:22" x14ac:dyDescent="0.35">
      <c r="I14" s="2">
        <v>24</v>
      </c>
      <c r="J14" s="7">
        <v>15</v>
      </c>
      <c r="K14" s="7">
        <f t="shared" si="0"/>
        <v>23</v>
      </c>
      <c r="O14" s="4"/>
      <c r="P14" s="5"/>
      <c r="Q14" s="2"/>
      <c r="R14"/>
      <c r="T14" s="6"/>
      <c r="V14"/>
    </row>
    <row r="15" spans="5:22" x14ac:dyDescent="0.35">
      <c r="I15" s="2">
        <v>25</v>
      </c>
      <c r="J15" s="7">
        <v>15</v>
      </c>
      <c r="K15" s="7">
        <f t="shared" si="0"/>
        <v>24</v>
      </c>
      <c r="O15" s="4"/>
      <c r="P15" s="5"/>
      <c r="Q15" s="2"/>
      <c r="R15"/>
      <c r="T15" s="6"/>
      <c r="V15"/>
    </row>
    <row r="16" spans="5:22" x14ac:dyDescent="0.35">
      <c r="I16" s="2">
        <v>26</v>
      </c>
      <c r="J16" s="7">
        <v>15</v>
      </c>
      <c r="K16" s="7">
        <f t="shared" si="0"/>
        <v>25</v>
      </c>
      <c r="O16" s="4"/>
      <c r="P16" s="5"/>
      <c r="Q16" s="2"/>
      <c r="R16"/>
      <c r="T16" s="6"/>
      <c r="V16"/>
    </row>
    <row r="17" spans="1:22" x14ac:dyDescent="0.35">
      <c r="I17" s="2">
        <v>27</v>
      </c>
      <c r="J17" s="7">
        <v>15</v>
      </c>
      <c r="K17" s="7">
        <f t="shared" si="0"/>
        <v>26</v>
      </c>
      <c r="O17" s="4"/>
      <c r="P17" s="5"/>
      <c r="Q17" s="2"/>
      <c r="R17"/>
      <c r="T17" s="6"/>
      <c r="V17"/>
    </row>
    <row r="18" spans="1:22" x14ac:dyDescent="0.35">
      <c r="I18" s="2">
        <v>28</v>
      </c>
      <c r="J18" s="7">
        <v>15</v>
      </c>
      <c r="K18" s="7">
        <f t="shared" si="0"/>
        <v>27</v>
      </c>
      <c r="O18" s="4"/>
      <c r="P18" s="5"/>
      <c r="Q18" s="2"/>
      <c r="R18"/>
      <c r="T18" s="6"/>
      <c r="V18"/>
    </row>
    <row r="19" spans="1:22" x14ac:dyDescent="0.35">
      <c r="I19" s="2">
        <v>29</v>
      </c>
      <c r="J19" s="7">
        <v>15</v>
      </c>
      <c r="K19" s="7">
        <f t="shared" si="0"/>
        <v>28</v>
      </c>
      <c r="O19" s="4"/>
      <c r="P19" s="5"/>
      <c r="Q19" s="2"/>
      <c r="R19"/>
      <c r="T19" s="6"/>
      <c r="V19"/>
    </row>
    <row r="20" spans="1:22" x14ac:dyDescent="0.35">
      <c r="I20" s="2">
        <v>30</v>
      </c>
      <c r="J20" s="7">
        <v>15</v>
      </c>
      <c r="K20" s="7">
        <f t="shared" si="0"/>
        <v>29</v>
      </c>
      <c r="O20" s="4"/>
      <c r="P20" s="5"/>
      <c r="Q20" s="2"/>
      <c r="R20"/>
      <c r="T20" s="6"/>
      <c r="V20"/>
    </row>
    <row r="21" spans="1:22" x14ac:dyDescent="0.35">
      <c r="I21" s="2">
        <v>31</v>
      </c>
      <c r="J21" s="7">
        <v>15</v>
      </c>
      <c r="K21" s="7">
        <f t="shared" si="0"/>
        <v>30</v>
      </c>
      <c r="O21" s="4"/>
      <c r="P21" s="5"/>
      <c r="Q21" s="2"/>
      <c r="R21"/>
      <c r="T21" s="6"/>
      <c r="V21"/>
    </row>
    <row r="22" spans="1:22" x14ac:dyDescent="0.35">
      <c r="I22" s="2">
        <v>32</v>
      </c>
      <c r="J22" s="7">
        <v>15</v>
      </c>
      <c r="K22" s="7">
        <f t="shared" si="0"/>
        <v>31</v>
      </c>
      <c r="O22" s="4"/>
      <c r="P22" s="5"/>
      <c r="Q22" s="2"/>
      <c r="R22"/>
      <c r="T22" s="6"/>
      <c r="V22"/>
    </row>
    <row r="23" spans="1:22" x14ac:dyDescent="0.35">
      <c r="I23" s="2">
        <v>33</v>
      </c>
      <c r="J23" s="7">
        <v>15</v>
      </c>
      <c r="K23" s="7">
        <f t="shared" si="0"/>
        <v>32</v>
      </c>
      <c r="O23" s="4"/>
      <c r="P23" s="5"/>
      <c r="Q23" s="2"/>
      <c r="R23"/>
      <c r="T23" s="6"/>
      <c r="V23"/>
    </row>
    <row r="24" spans="1:22" x14ac:dyDescent="0.35">
      <c r="I24" s="2">
        <v>34</v>
      </c>
      <c r="J24" s="7">
        <v>15</v>
      </c>
      <c r="K24" s="7">
        <f t="shared" si="0"/>
        <v>33</v>
      </c>
      <c r="O24" s="4"/>
      <c r="P24" s="5"/>
      <c r="Q24" s="2"/>
      <c r="R24"/>
      <c r="T24" s="6"/>
      <c r="V24"/>
    </row>
    <row r="25" spans="1:22" x14ac:dyDescent="0.35">
      <c r="I25" s="2">
        <v>35</v>
      </c>
      <c r="J25" s="7">
        <v>15</v>
      </c>
      <c r="K25" s="7">
        <v>35</v>
      </c>
      <c r="O25" s="4"/>
      <c r="P25" s="5"/>
      <c r="Q25" s="2"/>
      <c r="R25"/>
      <c r="T25" s="6"/>
      <c r="V25"/>
    </row>
    <row r="27" spans="1:22" ht="31.5" customHeight="1" x14ac:dyDescent="0.35">
      <c r="A27" s="53" t="s">
        <v>3</v>
      </c>
      <c r="B27" s="53"/>
      <c r="C27" s="53"/>
      <c r="D27" s="9" t="s">
        <v>4</v>
      </c>
      <c r="E27" s="9"/>
      <c r="F27" s="9"/>
      <c r="G27" s="10"/>
      <c r="H27" s="11"/>
      <c r="I27"/>
      <c r="J27" s="54" t="s">
        <v>5</v>
      </c>
      <c r="K27" s="54"/>
      <c r="L27" s="54"/>
      <c r="M27" s="54"/>
      <c r="N27" s="54"/>
      <c r="O27" s="54"/>
      <c r="P27" s="54"/>
      <c r="Q27" s="54"/>
    </row>
    <row r="28" spans="1:22" ht="43.5" x14ac:dyDescent="0.35">
      <c r="A28" s="1" t="s">
        <v>6</v>
      </c>
      <c r="B28" t="s">
        <v>7</v>
      </c>
      <c r="D28" s="12" t="s">
        <v>8</v>
      </c>
      <c r="E28" s="12" t="s">
        <v>9</v>
      </c>
      <c r="F28" s="12" t="s">
        <v>10</v>
      </c>
      <c r="G28" s="12" t="s">
        <v>11</v>
      </c>
      <c r="H28" s="12" t="s">
        <v>12</v>
      </c>
      <c r="I28"/>
      <c r="J28" s="13" t="s">
        <v>11</v>
      </c>
      <c r="K28" s="13" t="s">
        <v>13</v>
      </c>
      <c r="L28" s="14" t="s">
        <v>14</v>
      </c>
      <c r="M28" s="14" t="s">
        <v>15</v>
      </c>
      <c r="N28" s="13" t="s">
        <v>16</v>
      </c>
      <c r="O28" s="13" t="s">
        <v>17</v>
      </c>
      <c r="P28" s="13" t="s">
        <v>0</v>
      </c>
      <c r="Q28" s="13" t="s">
        <v>18</v>
      </c>
      <c r="S28" s="6"/>
      <c r="U28"/>
      <c r="V28"/>
    </row>
    <row r="29" spans="1:22" x14ac:dyDescent="0.35">
      <c r="A29" s="1" t="s">
        <v>19</v>
      </c>
      <c r="B29">
        <v>4190</v>
      </c>
      <c r="D29" s="15">
        <v>15</v>
      </c>
      <c r="E29" s="16">
        <f t="shared" ref="E29:E44" si="1">-28610.6+(292422.9+28610.6)/(1+(D29/19.04571)^1.481831)</f>
        <v>160012.83122445983</v>
      </c>
      <c r="F29" s="16">
        <v>147000</v>
      </c>
      <c r="G29" s="16">
        <v>5</v>
      </c>
      <c r="H29" s="17">
        <f>Table6[[#This Row],[Vcc]]*Table6[[#This Row],[Rcal (ohms)]]/(Table6[[#This Row],[Rcal (ohms)]]+Table6[[#This Row],[R(Th) (Ohms)]])</f>
        <v>2.394036747808221</v>
      </c>
      <c r="I29"/>
      <c r="J29" s="18">
        <v>5</v>
      </c>
      <c r="K29" s="17">
        <f t="shared" ref="K29:K49" si="2">M29*J29/(M29+L29)</f>
        <v>3.5074427936080363</v>
      </c>
      <c r="L29" s="16">
        <v>42554</v>
      </c>
      <c r="M29" s="16">
        <v>100000</v>
      </c>
      <c r="N29" s="19">
        <v>4.1666700000000001E-2</v>
      </c>
      <c r="O29" s="18">
        <v>15</v>
      </c>
      <c r="P29" s="18">
        <v>15</v>
      </c>
      <c r="Q29" s="17">
        <f>ABS(Table6[[#This Row],[Vth (actual)]]-K29)</f>
        <v>1.1134060457998154</v>
      </c>
      <c r="S29" s="6"/>
      <c r="U29"/>
      <c r="V29"/>
    </row>
    <row r="30" spans="1:22" x14ac:dyDescent="0.35">
      <c r="A30" s="1" t="s">
        <v>20</v>
      </c>
      <c r="B30" s="8" t="s">
        <v>21</v>
      </c>
      <c r="C30" t="s">
        <v>22</v>
      </c>
      <c r="D30" s="20">
        <v>16</v>
      </c>
      <c r="E30" s="21">
        <f t="shared" si="1"/>
        <v>152515.58142116971</v>
      </c>
      <c r="F30" s="21">
        <v>147000</v>
      </c>
      <c r="G30" s="21">
        <v>5</v>
      </c>
      <c r="H30" s="22">
        <f>Table6[[#This Row],[Vcc]]*Table6[[#This Row],[Rcal (ohms)]]/(Table6[[#This Row],[Rcal (ohms)]]+Table6[[#This Row],[R(Th) (Ohms)]])</f>
        <v>2.4539624833956983</v>
      </c>
      <c r="I30"/>
      <c r="J30" s="23">
        <v>5</v>
      </c>
      <c r="K30" s="22">
        <f t="shared" si="2"/>
        <v>3.5605865852764049</v>
      </c>
      <c r="L30" s="21">
        <f>L29-2127.7</f>
        <v>40426.300000000003</v>
      </c>
      <c r="M30" s="21">
        <v>100000</v>
      </c>
      <c r="N30" s="24">
        <v>8.74997E-2</v>
      </c>
      <c r="O30" s="23">
        <v>31.5</v>
      </c>
      <c r="P30" s="23">
        <v>16</v>
      </c>
      <c r="Q30" s="22">
        <f>ABS(Table6[[#This Row],[Vth (actual)]]-K30)</f>
        <v>1.1066241018807066</v>
      </c>
      <c r="S30" s="6"/>
      <c r="U30"/>
      <c r="V30"/>
    </row>
    <row r="31" spans="1:22" x14ac:dyDescent="0.35">
      <c r="A31" s="1"/>
      <c r="B31" t="s">
        <v>23</v>
      </c>
      <c r="D31" s="15">
        <v>17</v>
      </c>
      <c r="E31" s="16">
        <f t="shared" si="1"/>
        <v>145388.0802071192</v>
      </c>
      <c r="F31" s="16">
        <v>147000</v>
      </c>
      <c r="G31" s="16">
        <v>5</v>
      </c>
      <c r="H31" s="17">
        <f>Table6[[#This Row],[Vcc]]*Table6[[#This Row],[Rcal (ohms)]]/(Table6[[#This Row],[Rcal (ohms)]]+Table6[[#This Row],[R(Th) (Ohms)]])</f>
        <v>2.5137823658178791</v>
      </c>
      <c r="I31"/>
      <c r="J31" s="18">
        <v>5</v>
      </c>
      <c r="K31" s="17">
        <f t="shared" si="2"/>
        <v>3.615365592999495</v>
      </c>
      <c r="L31" s="16">
        <f t="shared" ref="L31:L49" si="3">L30-2127.7</f>
        <v>38298.600000000006</v>
      </c>
      <c r="M31" s="16">
        <v>100000</v>
      </c>
      <c r="N31" s="19">
        <v>0.1333327</v>
      </c>
      <c r="O31" s="18">
        <v>48</v>
      </c>
      <c r="P31" s="18">
        <v>17</v>
      </c>
      <c r="Q31" s="17">
        <f>ABS(Table6[[#This Row],[Vth (actual)]]-K31)</f>
        <v>1.1015832271816159</v>
      </c>
      <c r="S31" s="6"/>
      <c r="U31"/>
      <c r="V31"/>
    </row>
    <row r="32" spans="1:22" x14ac:dyDescent="0.35">
      <c r="A32" s="1" t="s">
        <v>24</v>
      </c>
      <c r="D32" s="20">
        <v>18</v>
      </c>
      <c r="E32" s="21">
        <f t="shared" si="1"/>
        <v>138618.18860020069</v>
      </c>
      <c r="F32" s="21">
        <v>147000</v>
      </c>
      <c r="G32" s="21">
        <v>5</v>
      </c>
      <c r="H32" s="22">
        <f>Table6[[#This Row],[Vcc]]*Table6[[#This Row],[Rcal (ohms)]]/(Table6[[#This Row],[Rcal (ohms)]]+Table6[[#This Row],[R(Th) (Ohms)]])</f>
        <v>2.5733655255017029</v>
      </c>
      <c r="I32"/>
      <c r="J32" s="23">
        <v>5</v>
      </c>
      <c r="K32" s="22">
        <f t="shared" si="2"/>
        <v>3.6718564685993842</v>
      </c>
      <c r="L32" s="21">
        <f t="shared" si="3"/>
        <v>36170.900000000009</v>
      </c>
      <c r="M32" s="21">
        <v>100000</v>
      </c>
      <c r="N32" s="24">
        <v>0.17916569999999998</v>
      </c>
      <c r="O32" s="23">
        <v>64.5</v>
      </c>
      <c r="P32" s="23">
        <v>18</v>
      </c>
      <c r="Q32" s="22">
        <f>ABS(Table6[[#This Row],[Vth (actual)]]-K32)</f>
        <v>1.0984909430976812</v>
      </c>
      <c r="S32" s="6"/>
      <c r="U32"/>
      <c r="V32"/>
    </row>
    <row r="33" spans="1:22" x14ac:dyDescent="0.35">
      <c r="A33" s="1" t="s">
        <v>25</v>
      </c>
      <c r="B33">
        <f>25+273.15</f>
        <v>298.14999999999998</v>
      </c>
      <c r="D33" s="25">
        <v>19</v>
      </c>
      <c r="E33" s="26">
        <f t="shared" si="1"/>
        <v>132191.92505180056</v>
      </c>
      <c r="F33" s="26">
        <v>147000</v>
      </c>
      <c r="G33" s="26">
        <v>5</v>
      </c>
      <c r="H33" s="27">
        <f>Table6[[#This Row],[Vcc]]*Table6[[#This Row],[Rcal (ohms)]]/(Table6[[#This Row],[Rcal (ohms)]]+Table6[[#This Row],[R(Th) (Ohms)]])</f>
        <v>2.6325976292603377</v>
      </c>
      <c r="I33"/>
      <c r="J33" s="28">
        <v>5</v>
      </c>
      <c r="K33" s="27">
        <f t="shared" si="2"/>
        <v>3.7301407307494894</v>
      </c>
      <c r="L33" s="26">
        <f t="shared" si="3"/>
        <v>34043.200000000012</v>
      </c>
      <c r="M33" s="26">
        <v>100000</v>
      </c>
      <c r="N33" s="29">
        <v>0.2249987</v>
      </c>
      <c r="O33" s="28">
        <v>81</v>
      </c>
      <c r="P33" s="28">
        <v>19</v>
      </c>
      <c r="Q33" s="27">
        <f>ABS(Table6[[#This Row],[Vth (actual)]]-K33)</f>
        <v>1.0975431014891517</v>
      </c>
      <c r="S33" s="6"/>
      <c r="U33"/>
      <c r="V33"/>
    </row>
    <row r="34" spans="1:22" x14ac:dyDescent="0.35">
      <c r="A34" s="1" t="s">
        <v>26</v>
      </c>
      <c r="B34">
        <f>85+273.15</f>
        <v>358.15</v>
      </c>
      <c r="D34" s="25">
        <v>20</v>
      </c>
      <c r="E34" s="26">
        <f t="shared" si="1"/>
        <v>126094.18912916782</v>
      </c>
      <c r="F34" s="26">
        <v>147000</v>
      </c>
      <c r="G34" s="26">
        <v>5</v>
      </c>
      <c r="H34" s="27">
        <f>Table6[[#This Row],[Vcc]]*Table6[[#This Row],[Rcal (ohms)]]/(Table6[[#This Row],[Rcal (ohms)]]+Table6[[#This Row],[R(Th) (Ohms)]])</f>
        <v>2.6913791258017592</v>
      </c>
      <c r="I34"/>
      <c r="J34" s="28">
        <v>5</v>
      </c>
      <c r="K34" s="27">
        <f t="shared" si="2"/>
        <v>3.7903051574682278</v>
      </c>
      <c r="L34" s="26">
        <f t="shared" si="3"/>
        <v>31915.500000000011</v>
      </c>
      <c r="M34" s="26">
        <v>100000</v>
      </c>
      <c r="N34" s="29">
        <v>0.27083170000000001</v>
      </c>
      <c r="O34" s="28">
        <v>97.5</v>
      </c>
      <c r="P34" s="28">
        <v>20</v>
      </c>
      <c r="Q34" s="27">
        <f>ABS(Table6[[#This Row],[Vth (actual)]]-K34)</f>
        <v>1.0989260316664686</v>
      </c>
      <c r="S34" s="6"/>
      <c r="U34"/>
      <c r="V34"/>
    </row>
    <row r="35" spans="1:22" x14ac:dyDescent="0.35">
      <c r="D35" s="25">
        <v>21</v>
      </c>
      <c r="E35" s="26">
        <f t="shared" si="1"/>
        <v>120309.30534430215</v>
      </c>
      <c r="F35" s="26">
        <v>147000</v>
      </c>
      <c r="G35" s="26">
        <v>5</v>
      </c>
      <c r="H35" s="27">
        <f>Table6[[#This Row],[Vcc]]*Table6[[#This Row],[Rcal (ohms)]]/(Table6[[#This Row],[Rcal (ohms)]]+Table6[[#This Row],[R(Th) (Ohms)]])</f>
        <v>2.7496236954912536</v>
      </c>
      <c r="I35"/>
      <c r="J35" s="28">
        <v>5</v>
      </c>
      <c r="K35" s="27">
        <f t="shared" si="2"/>
        <v>3.8524422172191835</v>
      </c>
      <c r="L35" s="26">
        <f t="shared" si="3"/>
        <v>29787.80000000001</v>
      </c>
      <c r="M35" s="26">
        <v>100000</v>
      </c>
      <c r="N35" s="29">
        <v>0.31666470000000002</v>
      </c>
      <c r="O35" s="28">
        <v>114</v>
      </c>
      <c r="P35" s="28">
        <v>21</v>
      </c>
      <c r="Q35" s="27">
        <f>ABS(Table6[[#This Row],[Vth (actual)]]-K35)</f>
        <v>1.1028185217279298</v>
      </c>
      <c r="S35" s="6"/>
      <c r="U35"/>
      <c r="V35"/>
    </row>
    <row r="36" spans="1:22" x14ac:dyDescent="0.35">
      <c r="D36" s="25">
        <v>22</v>
      </c>
      <c r="E36" s="26">
        <f t="shared" si="1"/>
        <v>114821.42701118757</v>
      </c>
      <c r="F36" s="26">
        <v>147000</v>
      </c>
      <c r="G36" s="26">
        <v>5</v>
      </c>
      <c r="H36" s="27">
        <f>Table6[[#This Row],[Vcc]]*Table6[[#This Row],[Rcal (ohms)]]/(Table6[[#This Row],[Rcal (ohms)]]+Table6[[#This Row],[R(Th) (Ohms)]])</f>
        <v>2.8072568711826387</v>
      </c>
      <c r="I36"/>
      <c r="J36" s="28">
        <v>5</v>
      </c>
      <c r="K36" s="27">
        <f t="shared" si="2"/>
        <v>3.9166505431219307</v>
      </c>
      <c r="L36" s="26">
        <f t="shared" si="3"/>
        <v>27660.100000000009</v>
      </c>
      <c r="M36" s="26">
        <v>100000</v>
      </c>
      <c r="N36" s="29">
        <v>0.36249770000000003</v>
      </c>
      <c r="O36" s="28">
        <v>130.5</v>
      </c>
      <c r="P36" s="28">
        <v>22</v>
      </c>
      <c r="Q36" s="27">
        <f>ABS(Table6[[#This Row],[Vth (actual)]]-K36)</f>
        <v>1.1093936719392921</v>
      </c>
      <c r="S36" s="6"/>
      <c r="U36"/>
      <c r="V36"/>
    </row>
    <row r="37" spans="1:22" x14ac:dyDescent="0.35">
      <c r="B37">
        <v>15</v>
      </c>
      <c r="C37" s="30">
        <v>160014</v>
      </c>
      <c r="D37" s="25">
        <v>23</v>
      </c>
      <c r="E37" s="26">
        <f t="shared" si="1"/>
        <v>109614.83165423857</v>
      </c>
      <c r="F37" s="26">
        <v>147000</v>
      </c>
      <c r="G37" s="26">
        <v>5</v>
      </c>
      <c r="H37" s="27">
        <f>Table6[[#This Row],[Vcc]]*Table6[[#This Row],[Rcal (ohms)]]/(Table6[[#This Row],[Rcal (ohms)]]+Table6[[#This Row],[R(Th) (Ohms)]])</f>
        <v>2.864214804974075</v>
      </c>
      <c r="I37"/>
      <c r="J37" s="28">
        <v>5</v>
      </c>
      <c r="K37" s="27">
        <f t="shared" si="2"/>
        <v>3.9830354553884093</v>
      </c>
      <c r="L37" s="26">
        <f t="shared" si="3"/>
        <v>25532.400000000009</v>
      </c>
      <c r="M37" s="26">
        <v>100000</v>
      </c>
      <c r="N37" s="29">
        <v>0.40833070000000005</v>
      </c>
      <c r="O37" s="28">
        <v>147</v>
      </c>
      <c r="P37" s="28">
        <v>23</v>
      </c>
      <c r="Q37" s="27">
        <f>ABS(Table6[[#This Row],[Vth (actual)]]-K37)</f>
        <v>1.1188206504143343</v>
      </c>
      <c r="S37" s="6"/>
      <c r="U37"/>
      <c r="V37"/>
    </row>
    <row r="38" spans="1:22" x14ac:dyDescent="0.35">
      <c r="B38">
        <v>20</v>
      </c>
      <c r="C38" s="30">
        <v>126087</v>
      </c>
      <c r="D38" s="25">
        <v>24</v>
      </c>
      <c r="E38" s="26">
        <f t="shared" si="1"/>
        <v>104674.13279300134</v>
      </c>
      <c r="F38" s="26">
        <v>147000</v>
      </c>
      <c r="G38" s="26">
        <v>5</v>
      </c>
      <c r="H38" s="27">
        <f>Table6[[#This Row],[Vcc]]*Table6[[#This Row],[Rcal (ohms)]]/(Table6[[#This Row],[Rcal (ohms)]]+Table6[[#This Row],[R(Th) (Ohms)]])</f>
        <v>2.9204431613340565</v>
      </c>
      <c r="I38"/>
      <c r="J38" s="28">
        <v>5</v>
      </c>
      <c r="K38" s="27">
        <f t="shared" si="2"/>
        <v>4.0517095378052854</v>
      </c>
      <c r="L38" s="26">
        <f t="shared" si="3"/>
        <v>23404.700000000008</v>
      </c>
      <c r="M38" s="26">
        <v>100000</v>
      </c>
      <c r="N38" s="29">
        <v>0.45416370000000006</v>
      </c>
      <c r="O38" s="28">
        <v>163.5</v>
      </c>
      <c r="P38" s="28">
        <v>24</v>
      </c>
      <c r="Q38" s="27">
        <f>ABS(Table6[[#This Row],[Vth (actual)]]-K38)</f>
        <v>1.131266376471229</v>
      </c>
      <c r="S38" s="6"/>
      <c r="U38"/>
      <c r="V38"/>
    </row>
    <row r="39" spans="1:22" x14ac:dyDescent="0.35">
      <c r="B39">
        <v>25</v>
      </c>
      <c r="C39" s="31">
        <v>100000</v>
      </c>
      <c r="D39" s="32">
        <v>25</v>
      </c>
      <c r="E39" s="33">
        <f t="shared" si="1"/>
        <v>99984.427585443424</v>
      </c>
      <c r="F39" s="33">
        <v>147000</v>
      </c>
      <c r="G39" s="33">
        <v>5</v>
      </c>
      <c r="H39" s="34">
        <f>Table6[[#This Row],[Vcc]]*Table6[[#This Row],[Rcal (ohms)]]/(Table6[[#This Row],[Rcal (ohms)]]+Table6[[#This Row],[R(Th) (Ohms)]])</f>
        <v>2.9758961210043466</v>
      </c>
      <c r="I39"/>
      <c r="J39" s="35">
        <v>5</v>
      </c>
      <c r="K39" s="34">
        <f t="shared" si="2"/>
        <v>4.1227932748996103</v>
      </c>
      <c r="L39" s="36">
        <f t="shared" si="3"/>
        <v>21277.000000000007</v>
      </c>
      <c r="M39" s="37">
        <v>100000</v>
      </c>
      <c r="N39" s="38">
        <v>0.49999670000000007</v>
      </c>
      <c r="O39" s="35">
        <v>180</v>
      </c>
      <c r="P39" s="35">
        <v>25</v>
      </c>
      <c r="Q39" s="39">
        <f>ABS(Table6[[#This Row],[Vth (actual)]]-K39)</f>
        <v>1.1468971538952637</v>
      </c>
      <c r="S39" s="6"/>
      <c r="U39"/>
      <c r="V39"/>
    </row>
    <row r="40" spans="1:22" x14ac:dyDescent="0.35">
      <c r="B40">
        <v>30</v>
      </c>
      <c r="C40" s="30">
        <v>79808</v>
      </c>
      <c r="D40" s="25">
        <v>26</v>
      </c>
      <c r="E40" s="26">
        <f t="shared" si="1"/>
        <v>95531.395568607986</v>
      </c>
      <c r="F40" s="26">
        <v>147000</v>
      </c>
      <c r="G40" s="26">
        <v>5</v>
      </c>
      <c r="H40" s="27">
        <f>Table6[[#This Row],[Vcc]]*Table6[[#This Row],[Rcal (ohms)]]/(Table6[[#This Row],[Rcal (ohms)]]+Table6[[#This Row],[R(Th) (Ohms)]])</f>
        <v>3.0305354829497984</v>
      </c>
      <c r="I40"/>
      <c r="J40" s="28">
        <v>5</v>
      </c>
      <c r="K40" s="27">
        <f t="shared" si="2"/>
        <v>4.1964157573733125</v>
      </c>
      <c r="L40" s="26">
        <f t="shared" si="3"/>
        <v>19149.300000000007</v>
      </c>
      <c r="M40" s="26">
        <v>100000</v>
      </c>
      <c r="N40" s="29">
        <v>0.54582970000000008</v>
      </c>
      <c r="O40" s="28">
        <v>196.5</v>
      </c>
      <c r="P40" s="28">
        <v>26</v>
      </c>
      <c r="Q40" s="27">
        <f>ABS(Table6[[#This Row],[Vth (actual)]]-K40)</f>
        <v>1.1658802744235142</v>
      </c>
      <c r="S40" s="6"/>
      <c r="U40"/>
      <c r="V40"/>
    </row>
    <row r="41" spans="1:22" x14ac:dyDescent="0.35">
      <c r="B41">
        <v>35</v>
      </c>
      <c r="C41" s="30">
        <v>64077</v>
      </c>
      <c r="D41" s="25">
        <v>27</v>
      </c>
      <c r="E41" s="26">
        <f t="shared" si="1"/>
        <v>91301.360377929203</v>
      </c>
      <c r="F41" s="26">
        <v>147000</v>
      </c>
      <c r="G41" s="26">
        <v>5</v>
      </c>
      <c r="H41" s="27">
        <f>Table6[[#This Row],[Vcc]]*Table6[[#This Row],[Rcal (ohms)]]/(Table6[[#This Row],[Rcal (ohms)]]+Table6[[#This Row],[R(Th) (Ohms)]])</f>
        <v>3.0843298537378958</v>
      </c>
      <c r="I41"/>
      <c r="J41" s="28">
        <v>5</v>
      </c>
      <c r="K41" s="27">
        <f t="shared" si="2"/>
        <v>4.2727154644954437</v>
      </c>
      <c r="L41" s="26">
        <f t="shared" si="3"/>
        <v>17021.600000000006</v>
      </c>
      <c r="M41" s="26">
        <v>100000</v>
      </c>
      <c r="N41" s="29">
        <v>0.5916627000000001</v>
      </c>
      <c r="O41" s="28">
        <v>213</v>
      </c>
      <c r="P41" s="28">
        <v>27</v>
      </c>
      <c r="Q41" s="27">
        <f>ABS(Table6[[#This Row],[Vth (actual)]]-K41)</f>
        <v>1.1883856107575479</v>
      </c>
      <c r="S41" s="6"/>
      <c r="U41"/>
      <c r="V41"/>
    </row>
    <row r="42" spans="1:22" x14ac:dyDescent="0.35">
      <c r="D42" s="25">
        <v>28</v>
      </c>
      <c r="E42" s="26">
        <f t="shared" si="1"/>
        <v>87281.323679220688</v>
      </c>
      <c r="F42" s="26">
        <v>147000</v>
      </c>
      <c r="G42" s="26">
        <v>5</v>
      </c>
      <c r="H42" s="27">
        <f>Table6[[#This Row],[Vcc]]*Table6[[#This Row],[Rcal (ohms)]]/(Table6[[#This Row],[Rcal (ohms)]]+Table6[[#This Row],[R(Th) (Ohms)]])</f>
        <v>3.1372539153243224</v>
      </c>
      <c r="I42"/>
      <c r="J42" s="28">
        <v>5</v>
      </c>
      <c r="K42" s="27">
        <f t="shared" si="2"/>
        <v>4.3518411334283194</v>
      </c>
      <c r="L42" s="26">
        <f t="shared" si="3"/>
        <v>14893.900000000005</v>
      </c>
      <c r="M42" s="26">
        <v>100000</v>
      </c>
      <c r="N42" s="29">
        <v>0.63749570000000011</v>
      </c>
      <c r="O42" s="28">
        <v>229.5</v>
      </c>
      <c r="P42" s="28">
        <v>28</v>
      </c>
      <c r="Q42" s="27">
        <f>ABS(Table6[[#This Row],[Vth (actual)]]-K42)</f>
        <v>1.2145872181039969</v>
      </c>
      <c r="S42" s="6"/>
      <c r="U42"/>
      <c r="V42"/>
    </row>
    <row r="43" spans="1:22" x14ac:dyDescent="0.35">
      <c r="D43" s="25">
        <v>29</v>
      </c>
      <c r="E43" s="26">
        <f t="shared" si="1"/>
        <v>83458.978466347238</v>
      </c>
      <c r="F43" s="26">
        <v>147000</v>
      </c>
      <c r="G43" s="26">
        <v>5</v>
      </c>
      <c r="H43" s="27">
        <f>Table6[[#This Row],[Vcc]]*Table6[[#This Row],[Rcal (ohms)]]/(Table6[[#This Row],[Rcal (ohms)]]+Table6[[#This Row],[R(Th) (Ohms)]])</f>
        <v>3.1892877634503978</v>
      </c>
      <c r="I43"/>
      <c r="J43" s="28">
        <v>5</v>
      </c>
      <c r="K43" s="27">
        <f t="shared" si="2"/>
        <v>4.433952726969606</v>
      </c>
      <c r="L43" s="26">
        <f t="shared" si="3"/>
        <v>12766.200000000004</v>
      </c>
      <c r="M43" s="26">
        <v>100000</v>
      </c>
      <c r="N43" s="29">
        <v>0.68332870000000012</v>
      </c>
      <c r="O43" s="28">
        <v>246</v>
      </c>
      <c r="P43" s="28">
        <v>29</v>
      </c>
      <c r="Q43" s="27">
        <f>ABS(Table6[[#This Row],[Vth (actual)]]-K43)</f>
        <v>1.2446649635192082</v>
      </c>
      <c r="S43" s="6"/>
      <c r="U43"/>
      <c r="V43"/>
    </row>
    <row r="44" spans="1:22" x14ac:dyDescent="0.35">
      <c r="D44" s="25">
        <v>30</v>
      </c>
      <c r="E44" s="26">
        <f t="shared" si="1"/>
        <v>79822.707246139616</v>
      </c>
      <c r="F44" s="26">
        <v>147000</v>
      </c>
      <c r="G44" s="26">
        <v>5</v>
      </c>
      <c r="H44" s="27">
        <f>Table6[[#This Row],[Vcc]]*Table6[[#This Row],[Rcal (ohms)]]/(Table6[[#This Row],[Rcal (ohms)]]+Table6[[#This Row],[R(Th) (Ohms)]])</f>
        <v>3.2404163098291794</v>
      </c>
      <c r="I44"/>
      <c r="J44" s="28">
        <v>5</v>
      </c>
      <c r="K44" s="27">
        <f t="shared" si="2"/>
        <v>4.5192225129588701</v>
      </c>
      <c r="L44" s="26">
        <f t="shared" si="3"/>
        <v>10638.500000000004</v>
      </c>
      <c r="M44" s="26">
        <v>100000</v>
      </c>
      <c r="N44" s="29">
        <v>0.72916170000000013</v>
      </c>
      <c r="O44" s="28">
        <v>262.5</v>
      </c>
      <c r="P44" s="28">
        <v>30</v>
      </c>
      <c r="Q44" s="27">
        <f>ABS(Table6[[#This Row],[Vth (actual)]]-K44)</f>
        <v>1.2788062031296907</v>
      </c>
      <c r="S44" s="6"/>
      <c r="U44"/>
      <c r="V44"/>
    </row>
    <row r="45" spans="1:22" x14ac:dyDescent="0.35">
      <c r="D45" s="25">
        <v>31</v>
      </c>
      <c r="E45" s="26">
        <f t="shared" ref="E45:E49" si="4">-28610.6+(292422.9+28610.6)/(1+(D45/19.04571)^1.481831)</f>
        <v>76361.569356199703</v>
      </c>
      <c r="F45" s="26">
        <v>147000</v>
      </c>
      <c r="G45" s="26">
        <v>5</v>
      </c>
      <c r="H45" s="27">
        <f>Table6[[#This Row],[Vcc]]*Table6[[#This Row],[Rcal (ohms)]]/(Table6[[#This Row],[Rcal (ohms)]]+Table6[[#This Row],[R(Th) (Ohms)]])</f>
        <v>3.2906287420817635</v>
      </c>
      <c r="I45"/>
      <c r="J45" s="28">
        <v>5</v>
      </c>
      <c r="K45" s="27">
        <f t="shared" si="2"/>
        <v>4.6078362706753611</v>
      </c>
      <c r="L45" s="26">
        <f t="shared" si="3"/>
        <v>8510.8000000000029</v>
      </c>
      <c r="M45" s="26">
        <v>100000</v>
      </c>
      <c r="N45" s="29">
        <v>0.77499470000000015</v>
      </c>
      <c r="O45" s="28">
        <v>279</v>
      </c>
      <c r="P45" s="28">
        <v>31</v>
      </c>
      <c r="Q45" s="27">
        <f>ABS(Table6[[#This Row],[Vth (actual)]]-K45)</f>
        <v>1.3172075285935976</v>
      </c>
      <c r="S45" s="6"/>
      <c r="U45"/>
      <c r="V45"/>
    </row>
    <row r="46" spans="1:22" x14ac:dyDescent="0.35">
      <c r="D46" s="25">
        <v>32</v>
      </c>
      <c r="E46" s="26">
        <f t="shared" si="4"/>
        <v>73065.280665636121</v>
      </c>
      <c r="F46" s="26">
        <v>147000</v>
      </c>
      <c r="G46" s="26">
        <v>5</v>
      </c>
      <c r="H46" s="27">
        <f>Table6[[#This Row],[Vcc]]*Table6[[#This Row],[Rcal (ohms)]]/(Table6[[#This Row],[Rcal (ohms)]]+Table6[[#This Row],[R(Th) (Ohms)]])</f>
        <v>3.3399180360338074</v>
      </c>
      <c r="I46"/>
      <c r="J46" s="28">
        <v>5</v>
      </c>
      <c r="K46" s="27">
        <f t="shared" si="2"/>
        <v>4.6999946420061081</v>
      </c>
      <c r="L46" s="26">
        <f t="shared" si="3"/>
        <v>6383.1000000000031</v>
      </c>
      <c r="M46" s="26">
        <v>100000</v>
      </c>
      <c r="N46" s="29">
        <v>0.82082770000000016</v>
      </c>
      <c r="O46" s="28">
        <v>295.5</v>
      </c>
      <c r="P46" s="28">
        <v>32</v>
      </c>
      <c r="Q46" s="27">
        <f>ABS(Table6[[#This Row],[Vth (actual)]]-K46)</f>
        <v>1.3600766059723006</v>
      </c>
      <c r="S46" s="6"/>
      <c r="U46"/>
      <c r="V46"/>
    </row>
    <row r="47" spans="1:22" x14ac:dyDescent="0.35">
      <c r="D47" s="40">
        <v>33</v>
      </c>
      <c r="E47" s="41">
        <f t="shared" si="4"/>
        <v>69924.18813357933</v>
      </c>
      <c r="F47" s="41">
        <v>147000</v>
      </c>
      <c r="G47" s="41">
        <v>5</v>
      </c>
      <c r="H47" s="42">
        <f>Table6[[#This Row],[Vcc]]*Table6[[#This Row],[Rcal (ohms)]]/(Table6[[#This Row],[Rcal (ohms)]]+Table6[[#This Row],[R(Th) (Ohms)]])</f>
        <v>3.3882805155292122</v>
      </c>
      <c r="I47"/>
      <c r="J47" s="43">
        <v>5</v>
      </c>
      <c r="K47" s="42">
        <f t="shared" si="2"/>
        <v>4.7959146480661907</v>
      </c>
      <c r="L47" s="41">
        <f t="shared" si="3"/>
        <v>4255.4000000000033</v>
      </c>
      <c r="M47" s="41">
        <v>100000</v>
      </c>
      <c r="N47" s="44">
        <v>0.86666070000000017</v>
      </c>
      <c r="O47" s="43">
        <v>312</v>
      </c>
      <c r="P47" s="43">
        <v>33</v>
      </c>
      <c r="Q47" s="42">
        <f>ABS(Table6[[#This Row],[Vth (actual)]]-K47)</f>
        <v>1.4076341325369786</v>
      </c>
      <c r="S47" s="6"/>
      <c r="U47"/>
      <c r="V47"/>
    </row>
    <row r="48" spans="1:22" x14ac:dyDescent="0.35">
      <c r="D48" s="20">
        <v>34</v>
      </c>
      <c r="E48" s="21">
        <f t="shared" si="4"/>
        <v>66929.241098067112</v>
      </c>
      <c r="F48" s="21">
        <v>147000</v>
      </c>
      <c r="G48" s="21">
        <v>5</v>
      </c>
      <c r="H48" s="22">
        <f>Table6[[#This Row],[Vcc]]*Table6[[#This Row],[Rcal (ohms)]]/(Table6[[#This Row],[Rcal (ohms)]]+Table6[[#This Row],[R(Th) (Ohms)]])</f>
        <v>3.4357154553877436</v>
      </c>
      <c r="I48"/>
      <c r="J48" s="23">
        <v>5</v>
      </c>
      <c r="K48" s="22">
        <f t="shared" si="2"/>
        <v>4.8958313954000729</v>
      </c>
      <c r="L48" s="21">
        <f t="shared" si="3"/>
        <v>2127.7000000000035</v>
      </c>
      <c r="M48" s="21">
        <v>100000</v>
      </c>
      <c r="N48" s="24">
        <v>0.91249370000000019</v>
      </c>
      <c r="O48" s="23">
        <v>328.5</v>
      </c>
      <c r="P48" s="23">
        <v>34</v>
      </c>
      <c r="Q48" s="22">
        <f>ABS(Table6[[#This Row],[Vth (actual)]]-K48)</f>
        <v>1.4601159400123294</v>
      </c>
      <c r="S48" s="6"/>
      <c r="U48"/>
      <c r="V48"/>
    </row>
    <row r="49" spans="4:22" x14ac:dyDescent="0.35">
      <c r="D49" s="45">
        <v>35</v>
      </c>
      <c r="E49" s="46">
        <f t="shared" si="4"/>
        <v>64071.960701065975</v>
      </c>
      <c r="F49" s="46">
        <v>147000</v>
      </c>
      <c r="G49" s="46">
        <v>5</v>
      </c>
      <c r="H49" s="47">
        <f>Table6[[#This Row],[Vcc]]*Table6[[#This Row],[Rcal (ohms)]]/(Table6[[#This Row],[Rcal (ohms)]]+Table6[[#This Row],[R(Th) (Ohms)]])</f>
        <v>3.4822247235432444</v>
      </c>
      <c r="I49"/>
      <c r="J49" s="48">
        <v>5</v>
      </c>
      <c r="K49" s="47">
        <f t="shared" si="2"/>
        <v>5</v>
      </c>
      <c r="L49" s="46">
        <f t="shared" si="3"/>
        <v>3.637978807091713E-12</v>
      </c>
      <c r="M49" s="46">
        <v>100000</v>
      </c>
      <c r="N49" s="49">
        <v>0.9583267000000002</v>
      </c>
      <c r="O49" s="48">
        <v>345</v>
      </c>
      <c r="P49" s="48">
        <v>35</v>
      </c>
      <c r="Q49" s="47">
        <f>ABS(Table6[[#This Row],[Vth (actual)]]-K49)</f>
        <v>1.5177752764567556</v>
      </c>
      <c r="S49" s="6"/>
      <c r="U49"/>
      <c r="V49"/>
    </row>
    <row r="50" spans="4:22" x14ac:dyDescent="0.35">
      <c r="G50" s="1"/>
      <c r="H50" s="50"/>
      <c r="I50"/>
      <c r="K50" s="2"/>
      <c r="L50" s="3"/>
      <c r="M50" s="2"/>
      <c r="O50" s="51"/>
      <c r="P50" s="5"/>
      <c r="Q50" s="52">
        <f>SUM(Table7[Error])/21</f>
        <v>1.2086144561461623</v>
      </c>
      <c r="T50" s="6"/>
      <c r="V50"/>
    </row>
    <row r="51" spans="4:22" x14ac:dyDescent="0.35">
      <c r="E51" s="1">
        <f>E49-E29</f>
        <v>-95940.870523393853</v>
      </c>
    </row>
    <row r="53" spans="4:22" x14ac:dyDescent="0.35">
      <c r="R53" s="3"/>
    </row>
  </sheetData>
  <mergeCells count="2">
    <mergeCell ref="A27:C27"/>
    <mergeCell ref="J27:Q27"/>
  </mergeCells>
  <pageMargins left="0.23622047244094491" right="0.23622047244094491" top="0.74803149606299213" bottom="0.74803149606299213" header="0.31496062992125984" footer="0.31496062992125984"/>
  <pageSetup scale="65" fitToHeight="0" orientation="landscape" horizontalDpi="4294967293" verticalDpi="4294967293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703A-4A76-4204-9AAF-093AA0D0EB88}">
  <dimension ref="A6:C32"/>
  <sheetViews>
    <sheetView tabSelected="1" workbookViewId="0">
      <selection activeCell="L10" sqref="L10"/>
    </sheetView>
  </sheetViews>
  <sheetFormatPr defaultRowHeight="14.5" x14ac:dyDescent="0.35"/>
  <sheetData>
    <row r="6" spans="1:3" x14ac:dyDescent="0.35">
      <c r="A6" t="s">
        <v>30</v>
      </c>
      <c r="B6" t="s">
        <v>31</v>
      </c>
      <c r="C6" t="s">
        <v>33</v>
      </c>
    </row>
    <row r="7" spans="1:3" x14ac:dyDescent="0.35">
      <c r="A7" s="69" t="s">
        <v>28</v>
      </c>
      <c r="B7" s="69">
        <v>61900</v>
      </c>
      <c r="C7" t="s">
        <v>32</v>
      </c>
    </row>
    <row r="8" spans="1:3" x14ac:dyDescent="0.35">
      <c r="A8" s="69" t="s">
        <v>29</v>
      </c>
      <c r="B8" s="69">
        <v>100000</v>
      </c>
      <c r="C8" t="s">
        <v>32</v>
      </c>
    </row>
    <row r="11" spans="1:3" ht="29" x14ac:dyDescent="0.35">
      <c r="A11" s="55" t="s">
        <v>8</v>
      </c>
      <c r="B11" s="56" t="s">
        <v>9</v>
      </c>
      <c r="C11" s="67" t="s">
        <v>27</v>
      </c>
    </row>
    <row r="12" spans="1:3" x14ac:dyDescent="0.35">
      <c r="A12" s="57">
        <v>15</v>
      </c>
      <c r="B12" s="58">
        <f t="shared" ref="B12:B32" si="0">-28610.6+(292422.9+28610.6)/(1+(A12/19.04571)^1.481831)</f>
        <v>160012.83122445983</v>
      </c>
      <c r="C12" s="68">
        <f>(B12-$B$7)/$B$8</f>
        <v>0.9811283122445984</v>
      </c>
    </row>
    <row r="13" spans="1:3" x14ac:dyDescent="0.35">
      <c r="A13" s="59">
        <v>16</v>
      </c>
      <c r="B13" s="60">
        <f t="shared" si="0"/>
        <v>152515.58142116971</v>
      </c>
      <c r="C13" s="68">
        <f t="shared" ref="C13:C32" si="1">(B13-$B$7)/$B$8</f>
        <v>0.90615581421169711</v>
      </c>
    </row>
    <row r="14" spans="1:3" x14ac:dyDescent="0.35">
      <c r="A14" s="57">
        <v>17</v>
      </c>
      <c r="B14" s="58">
        <f t="shared" si="0"/>
        <v>145388.0802071192</v>
      </c>
      <c r="C14" s="68">
        <f t="shared" si="1"/>
        <v>0.83488080207119197</v>
      </c>
    </row>
    <row r="15" spans="1:3" x14ac:dyDescent="0.35">
      <c r="A15" s="59">
        <v>18</v>
      </c>
      <c r="B15" s="60">
        <f t="shared" si="0"/>
        <v>138618.18860020069</v>
      </c>
      <c r="C15" s="68">
        <f t="shared" si="1"/>
        <v>0.76718188600200699</v>
      </c>
    </row>
    <row r="16" spans="1:3" x14ac:dyDescent="0.35">
      <c r="A16" s="61">
        <v>19</v>
      </c>
      <c r="B16" s="62">
        <f t="shared" si="0"/>
        <v>132191.92505180056</v>
      </c>
      <c r="C16" s="68">
        <f t="shared" si="1"/>
        <v>0.70291925051800552</v>
      </c>
    </row>
    <row r="17" spans="1:3" x14ac:dyDescent="0.35">
      <c r="A17" s="61">
        <v>20</v>
      </c>
      <c r="B17" s="62">
        <f t="shared" si="0"/>
        <v>126094.18912916782</v>
      </c>
      <c r="C17" s="68">
        <f t="shared" si="1"/>
        <v>0.64194189129167822</v>
      </c>
    </row>
    <row r="18" spans="1:3" x14ac:dyDescent="0.35">
      <c r="A18" s="61">
        <v>21</v>
      </c>
      <c r="B18" s="62">
        <f t="shared" si="0"/>
        <v>120309.30534430215</v>
      </c>
      <c r="C18" s="68">
        <f t="shared" si="1"/>
        <v>0.58409305344302154</v>
      </c>
    </row>
    <row r="19" spans="1:3" x14ac:dyDescent="0.35">
      <c r="A19" s="61">
        <v>22</v>
      </c>
      <c r="B19" s="62">
        <f t="shared" si="0"/>
        <v>114821.42701118757</v>
      </c>
      <c r="C19" s="68">
        <f t="shared" si="1"/>
        <v>0.52921427011187572</v>
      </c>
    </row>
    <row r="20" spans="1:3" x14ac:dyDescent="0.35">
      <c r="A20" s="61">
        <v>23</v>
      </c>
      <c r="B20" s="62">
        <f t="shared" si="0"/>
        <v>109614.83165423857</v>
      </c>
      <c r="C20" s="68">
        <f t="shared" si="1"/>
        <v>0.47714831654238571</v>
      </c>
    </row>
    <row r="21" spans="1:3" x14ac:dyDescent="0.35">
      <c r="A21" s="61">
        <v>24</v>
      </c>
      <c r="B21" s="62">
        <f t="shared" si="0"/>
        <v>104674.13279300134</v>
      </c>
      <c r="C21" s="68">
        <f t="shared" si="1"/>
        <v>0.42774132793001335</v>
      </c>
    </row>
    <row r="22" spans="1:3" x14ac:dyDescent="0.35">
      <c r="A22" s="63">
        <v>25</v>
      </c>
      <c r="B22" s="64">
        <f t="shared" si="0"/>
        <v>99984.427585443424</v>
      </c>
      <c r="C22" s="68">
        <f t="shared" si="1"/>
        <v>0.38084427585443426</v>
      </c>
    </row>
    <row r="23" spans="1:3" x14ac:dyDescent="0.35">
      <c r="A23" s="61">
        <v>26</v>
      </c>
      <c r="B23" s="62">
        <f t="shared" si="0"/>
        <v>95531.395568607986</v>
      </c>
      <c r="C23" s="68">
        <f t="shared" si="1"/>
        <v>0.33631395568607986</v>
      </c>
    </row>
    <row r="24" spans="1:3" x14ac:dyDescent="0.35">
      <c r="A24" s="61">
        <v>27</v>
      </c>
      <c r="B24" s="62">
        <f t="shared" si="0"/>
        <v>91301.360377929203</v>
      </c>
      <c r="C24" s="68">
        <f t="shared" si="1"/>
        <v>0.29401360377929203</v>
      </c>
    </row>
    <row r="25" spans="1:3" x14ac:dyDescent="0.35">
      <c r="A25" s="61">
        <v>28</v>
      </c>
      <c r="B25" s="62">
        <f t="shared" si="0"/>
        <v>87281.323679220688</v>
      </c>
      <c r="C25" s="68">
        <f t="shared" si="1"/>
        <v>0.25381323679220685</v>
      </c>
    </row>
    <row r="26" spans="1:3" x14ac:dyDescent="0.35">
      <c r="A26" s="61">
        <v>29</v>
      </c>
      <c r="B26" s="62">
        <f t="shared" si="0"/>
        <v>83458.978466347238</v>
      </c>
      <c r="C26" s="68">
        <f t="shared" si="1"/>
        <v>0.21558978466347239</v>
      </c>
    </row>
    <row r="27" spans="1:3" x14ac:dyDescent="0.35">
      <c r="A27" s="61">
        <v>30</v>
      </c>
      <c r="B27" s="62">
        <f t="shared" si="0"/>
        <v>79822.707246139616</v>
      </c>
      <c r="C27" s="68">
        <f t="shared" si="1"/>
        <v>0.17922707246139616</v>
      </c>
    </row>
    <row r="28" spans="1:3" x14ac:dyDescent="0.35">
      <c r="A28" s="61">
        <v>31</v>
      </c>
      <c r="B28" s="62">
        <f t="shared" si="0"/>
        <v>76361.569356199703</v>
      </c>
      <c r="C28" s="68">
        <f t="shared" si="1"/>
        <v>0.14461569356199702</v>
      </c>
    </row>
    <row r="29" spans="1:3" x14ac:dyDescent="0.35">
      <c r="A29" s="61">
        <v>32</v>
      </c>
      <c r="B29" s="62">
        <f t="shared" si="0"/>
        <v>73065.280665636121</v>
      </c>
      <c r="C29" s="68">
        <f t="shared" si="1"/>
        <v>0.11165280665636121</v>
      </c>
    </row>
    <row r="30" spans="1:3" x14ac:dyDescent="0.35">
      <c r="A30" s="65">
        <v>33</v>
      </c>
      <c r="B30" s="66">
        <f t="shared" si="0"/>
        <v>69924.18813357933</v>
      </c>
      <c r="C30" s="68">
        <f t="shared" si="1"/>
        <v>8.0241881335793297E-2</v>
      </c>
    </row>
    <row r="31" spans="1:3" x14ac:dyDescent="0.35">
      <c r="A31" s="59">
        <v>34</v>
      </c>
      <c r="B31" s="60">
        <f t="shared" si="0"/>
        <v>66929.241098067112</v>
      </c>
      <c r="C31" s="68">
        <f t="shared" si="1"/>
        <v>5.0292410980671123E-2</v>
      </c>
    </row>
    <row r="32" spans="1:3" x14ac:dyDescent="0.35">
      <c r="A32" s="57">
        <v>35</v>
      </c>
      <c r="B32" s="58">
        <f t="shared" si="0"/>
        <v>64071.960701065975</v>
      </c>
      <c r="C32" s="68">
        <f t="shared" si="1"/>
        <v>2.1719607010659746E-2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Vishay Pot</vt:lpstr>
      <vt:lpstr>Simple Direct comparator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2021-04-21T16:46:07Z</dcterms:created>
  <dcterms:modified xsi:type="dcterms:W3CDTF">2021-04-21T16:46:19Z</dcterms:modified>
</cp:coreProperties>
</file>