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760"/>
  </bookViews>
  <sheets>
    <sheet name="Sheet2" sheetId="2" r:id="rId1"/>
    <sheet name="Sheet3" sheetId="3" r:id="rId2"/>
  </sheets>
  <definedNames>
    <definedName name="solver_adj" localSheetId="0" hidden="1">Sheet2!#REF!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Sheet2!#REF!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10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R6" i="2" l="1"/>
  <c r="R7" i="2"/>
  <c r="R9" i="2"/>
  <c r="R12" i="2"/>
  <c r="R14" i="2"/>
  <c r="R15" i="2"/>
  <c r="R16" i="2"/>
  <c r="R17" i="2"/>
  <c r="R5" i="2"/>
  <c r="Q6" i="2"/>
  <c r="Q7" i="2"/>
  <c r="Q8" i="2"/>
  <c r="R8" i="2" s="1"/>
  <c r="Q9" i="2"/>
  <c r="Q10" i="2"/>
  <c r="R10" i="2" s="1"/>
  <c r="Q11" i="2"/>
  <c r="R11" i="2" s="1"/>
  <c r="Q12" i="2"/>
  <c r="Q13" i="2"/>
  <c r="R13" i="2" s="1"/>
  <c r="Q14" i="2"/>
  <c r="Q15" i="2"/>
  <c r="Q16" i="2"/>
  <c r="Q17" i="2"/>
  <c r="Q18" i="2"/>
  <c r="R18" i="2" s="1"/>
  <c r="Q19" i="2"/>
  <c r="R19" i="2" s="1"/>
  <c r="Q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5" i="2"/>
  <c r="E19" i="2"/>
  <c r="J19" i="2" s="1"/>
  <c r="L19" i="2" s="1"/>
  <c r="E9" i="2"/>
  <c r="J9" i="2" s="1"/>
  <c r="L9" i="2" s="1"/>
  <c r="E10" i="2"/>
  <c r="J10" i="2" s="1"/>
  <c r="L10" i="2" s="1"/>
  <c r="E6" i="2"/>
  <c r="J6" i="2" s="1"/>
  <c r="L6" i="2" s="1"/>
  <c r="E12" i="2"/>
  <c r="J12" i="2" s="1"/>
  <c r="L12" i="2" s="1"/>
  <c r="E8" i="2"/>
  <c r="J8" i="2" s="1"/>
  <c r="L8" i="2" s="1"/>
  <c r="E11" i="2"/>
  <c r="J11" i="2" s="1"/>
  <c r="L11" i="2" s="1"/>
  <c r="E13" i="2"/>
  <c r="J13" i="2" s="1"/>
  <c r="L13" i="2" s="1"/>
  <c r="E17" i="2"/>
  <c r="J17" i="2" s="1"/>
  <c r="L17" i="2" s="1"/>
  <c r="E18" i="2"/>
  <c r="J18" i="2" s="1"/>
  <c r="L18" i="2" s="1"/>
  <c r="E14" i="2"/>
  <c r="J14" i="2" s="1"/>
  <c r="L14" i="2" s="1"/>
  <c r="E15" i="2"/>
  <c r="J15" i="2" s="1"/>
  <c r="L15" i="2" s="1"/>
  <c r="E7" i="2"/>
  <c r="G7" i="2" s="1"/>
  <c r="E16" i="2"/>
  <c r="J16" i="2" s="1"/>
  <c r="L16" i="2" s="1"/>
  <c r="E5" i="2"/>
  <c r="J5" i="2" s="1"/>
  <c r="L5" i="2" s="1"/>
  <c r="G19" i="2" l="1"/>
  <c r="G9" i="2"/>
  <c r="G10" i="2"/>
  <c r="G6" i="2"/>
  <c r="G12" i="2"/>
  <c r="G8" i="2"/>
  <c r="G11" i="2"/>
  <c r="G13" i="2"/>
  <c r="G17" i="2"/>
  <c r="G18" i="2"/>
  <c r="G5" i="2"/>
  <c r="G16" i="2"/>
  <c r="J7" i="2"/>
  <c r="L7" i="2" s="1"/>
  <c r="G15" i="2"/>
  <c r="G14" i="2"/>
</calcChain>
</file>

<file path=xl/comments1.xml><?xml version="1.0" encoding="utf-8"?>
<comments xmlns="http://schemas.openxmlformats.org/spreadsheetml/2006/main">
  <authors>
    <author>Hashemi, Hooman</author>
  </authors>
  <commentList>
    <comment ref="L16" authorId="0">
      <text>
        <r>
          <rPr>
            <b/>
            <sz val="9"/>
            <color indexed="81"/>
            <rFont val="Tahoma"/>
            <family val="2"/>
          </rPr>
          <t>Hashemi, Hooman:</t>
        </r>
        <r>
          <rPr>
            <sz val="9"/>
            <color indexed="81"/>
            <rFont val="Tahoma"/>
            <family val="2"/>
          </rPr>
          <t xml:space="preserve">
Low SNR devices thrown out</t>
        </r>
      </text>
    </comment>
    <comment ref="P16" authorId="0">
      <text>
        <r>
          <rPr>
            <b/>
            <sz val="9"/>
            <color indexed="81"/>
            <rFont val="Tahoma"/>
            <family val="2"/>
          </rPr>
          <t>Hashemi, Hooman:</t>
        </r>
        <r>
          <rPr>
            <sz val="9"/>
            <color indexed="81"/>
            <rFont val="Tahoma"/>
            <family val="2"/>
          </rPr>
          <t xml:space="preserve">
Large Vout max devices thrown out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Hashemi, Hooman:</t>
        </r>
        <r>
          <rPr>
            <sz val="9"/>
            <color indexed="81"/>
            <rFont val="Tahoma"/>
            <family val="2"/>
          </rPr>
          <t xml:space="preserve">
Impractical RF devices thown out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Hashemi, Hooman:</t>
        </r>
        <r>
          <rPr>
            <sz val="9"/>
            <color indexed="81"/>
            <rFont val="Tahoma"/>
            <family val="2"/>
          </rPr>
          <t xml:space="preserve">
Adjusted RF for 100kHz bandwidth in each case</t>
        </r>
      </text>
    </comment>
  </commentList>
</comments>
</file>

<file path=xl/sharedStrings.xml><?xml version="1.0" encoding="utf-8"?>
<sst xmlns="http://schemas.openxmlformats.org/spreadsheetml/2006/main" count="48" uniqueCount="35">
  <si>
    <t>RF (Mohm)</t>
  </si>
  <si>
    <t>GBWP (MHz)</t>
  </si>
  <si>
    <t>f_3dB (kHz)</t>
  </si>
  <si>
    <t>in (pA/RtHz)</t>
  </si>
  <si>
    <t>en (nV/RtHz)</t>
  </si>
  <si>
    <t>ini (pA/RtHz)</t>
  </si>
  <si>
    <t>Device</t>
  </si>
  <si>
    <t>OPA657</t>
  </si>
  <si>
    <t>LMH6629</t>
  </si>
  <si>
    <t>RF (ohm)</t>
  </si>
  <si>
    <t>Min Input (pA)</t>
  </si>
  <si>
    <t>SNR (dB)</t>
  </si>
  <si>
    <t>LME49721</t>
  </si>
  <si>
    <t>OPA2300</t>
  </si>
  <si>
    <t>OPA827</t>
  </si>
  <si>
    <t>THS3120</t>
  </si>
  <si>
    <t>Unity Gain Stable?</t>
  </si>
  <si>
    <t>Y</t>
  </si>
  <si>
    <t>LMH6622</t>
  </si>
  <si>
    <t>N</t>
  </si>
  <si>
    <t>THS4031</t>
  </si>
  <si>
    <t>Min Stable Gain (V/V)</t>
  </si>
  <si>
    <t>OPA2350</t>
  </si>
  <si>
    <t>OPA2353</t>
  </si>
  <si>
    <t>OPA300</t>
  </si>
  <si>
    <t>OPA350</t>
  </si>
  <si>
    <t>THS4631</t>
  </si>
  <si>
    <t>OPA365</t>
  </si>
  <si>
    <t>OPA637</t>
  </si>
  <si>
    <t>Max Input (pA)</t>
  </si>
  <si>
    <t>Vout max (V)</t>
  </si>
  <si>
    <t>Spreadsheet to zero-in on the best possible devices:</t>
  </si>
  <si>
    <t>Vout min (uV)</t>
  </si>
  <si>
    <t>Post Amp Gain (dB)
(For 1V final signal)</t>
  </si>
  <si>
    <t>Cin (pF)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</si>
</sst>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8" fontId="0" fillId="0" borderId="1" xfId="0" applyNumberFormat="1" applyBorder="1" applyAlignment="1">
      <alignment horizontal="center"/>
    </xf>
    <xf numFmtId="165" fontId="2" fillId="0" borderId="1" xfId="1" applyNumberFormat="1" applyFont="1" applyBorder="1" applyAlignment="1">
      <alignment horizontal="center" wrapText="1"/>
    </xf>
    <xf numFmtId="165" fontId="0" fillId="0" borderId="1" xfId="1" applyNumberFormat="1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48" fontId="3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48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0" borderId="0" xfId="0" applyNumberFormat="1"/>
    <xf numFmtId="165" fontId="2" fillId="0" borderId="0" xfId="1" applyNumberFormat="1" applyFont="1" applyAlignment="1">
      <alignment horizontal="center"/>
    </xf>
    <xf numFmtId="14" fontId="2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164" fontId="4" fillId="7" borderId="1" xfId="0" applyNumberFormat="1" applyFont="1" applyFill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5"/>
  <sheetViews>
    <sheetView tabSelected="1" workbookViewId="0">
      <selection activeCell="F5" sqref="F5"/>
    </sheetView>
  </sheetViews>
  <sheetFormatPr defaultRowHeight="15" x14ac:dyDescent="0.25"/>
  <cols>
    <col min="2" max="2" width="9.7109375" customWidth="1"/>
    <col min="4" max="4" width="12.7109375" style="9" customWidth="1"/>
    <col min="5" max="5" width="9.5703125" bestFit="1" customWidth="1"/>
    <col min="7" max="7" width="11.140625" customWidth="1"/>
    <col min="8" max="8" width="10.140625" customWidth="1"/>
    <col min="9" max="9" width="9.5703125" customWidth="1"/>
    <col min="10" max="10" width="10.5703125" customWidth="1"/>
    <col min="15" max="15" width="11" customWidth="1"/>
    <col min="16" max="16" width="11" bestFit="1" customWidth="1"/>
    <col min="17" max="17" width="12.42578125" customWidth="1"/>
    <col min="18" max="18" width="14.42578125" customWidth="1"/>
  </cols>
  <sheetData>
    <row r="1" spans="1:18" s="1" customFormat="1" x14ac:dyDescent="0.25">
      <c r="A1" s="1" t="s">
        <v>31</v>
      </c>
      <c r="D1" s="21"/>
      <c r="K1" s="22">
        <v>42194</v>
      </c>
    </row>
    <row r="2" spans="1:18" s="1" customFormat="1" x14ac:dyDescent="0.25">
      <c r="D2" s="21"/>
      <c r="K2" s="22"/>
    </row>
    <row r="3" spans="1:18" x14ac:dyDescent="0.25">
      <c r="A3" s="1"/>
      <c r="K3" s="20"/>
    </row>
    <row r="4" spans="1:18" s="2" customFormat="1" ht="75" customHeight="1" x14ac:dyDescent="0.25">
      <c r="B4" s="24" t="s">
        <v>6</v>
      </c>
      <c r="C4" s="24" t="s">
        <v>1</v>
      </c>
      <c r="D4" s="7" t="s">
        <v>9</v>
      </c>
      <c r="E4" s="2" t="s">
        <v>0</v>
      </c>
      <c r="F4" s="23" t="s">
        <v>34</v>
      </c>
      <c r="G4" s="26" t="s">
        <v>2</v>
      </c>
      <c r="H4" s="24" t="s">
        <v>3</v>
      </c>
      <c r="I4" s="24" t="s">
        <v>4</v>
      </c>
      <c r="J4" s="26" t="s">
        <v>5</v>
      </c>
      <c r="K4" s="25" t="s">
        <v>10</v>
      </c>
      <c r="L4" s="2" t="s">
        <v>11</v>
      </c>
      <c r="M4" s="24" t="s">
        <v>16</v>
      </c>
      <c r="N4" s="24" t="s">
        <v>21</v>
      </c>
      <c r="O4" s="25" t="s">
        <v>29</v>
      </c>
      <c r="P4" s="2" t="s">
        <v>30</v>
      </c>
      <c r="Q4" s="2" t="s">
        <v>32</v>
      </c>
      <c r="R4" s="2" t="s">
        <v>33</v>
      </c>
    </row>
    <row r="5" spans="1:18" s="5" customFormat="1" x14ac:dyDescent="0.25">
      <c r="B5" s="5" t="s">
        <v>7</v>
      </c>
      <c r="C5" s="3">
        <v>1600</v>
      </c>
      <c r="D5" s="8">
        <v>318310291.47702718</v>
      </c>
      <c r="E5" s="27">
        <f t="shared" ref="E5:E19" si="0">D5/1000000</f>
        <v>318.31029147702719</v>
      </c>
      <c r="F5" s="3">
        <v>80</v>
      </c>
      <c r="G5" s="12">
        <f t="shared" ref="G5:G19" si="1">SQRT(C5*10000000000000000/(E5*10000000000000000*2*PI()*F5*0.000000000001))/1000</f>
        <v>99.999936336748064</v>
      </c>
      <c r="H5" s="5">
        <v>1.2999999999999999E-3</v>
      </c>
      <c r="I5" s="5">
        <v>4.8</v>
      </c>
      <c r="J5" s="10">
        <f t="shared" ref="J5:J19" si="2">SQRT((H5*0.000000000001)^2+(I5*0.000000001/(E5*1000000))^2+(1.38E-23*4*300)/(E5*1000000))*1000000000000</f>
        <v>7.3290473799292695E-3</v>
      </c>
      <c r="K5" s="5">
        <v>1</v>
      </c>
      <c r="L5" s="11">
        <f t="shared" ref="L5:L19" si="3">20*LOG(K5/J5)</f>
        <v>42.69904941447934</v>
      </c>
      <c r="M5" s="5" t="s">
        <v>19</v>
      </c>
      <c r="N5" s="5">
        <v>7</v>
      </c>
      <c r="O5" s="8">
        <v>1000000</v>
      </c>
      <c r="P5" s="27">
        <f>O5*0.000000000001*D5</f>
        <v>318.31029147702714</v>
      </c>
      <c r="Q5" s="28">
        <f>D5*K5*0.000000000001*1000000</f>
        <v>318.31029147702719</v>
      </c>
      <c r="R5" s="12">
        <f>20*LOG(1/(Q5*0.000001))</f>
        <v>69.942986394439558</v>
      </c>
    </row>
    <row r="6" spans="1:18" s="5" customFormat="1" x14ac:dyDescent="0.25">
      <c r="B6" s="5" t="s">
        <v>26</v>
      </c>
      <c r="C6" s="3">
        <v>325</v>
      </c>
      <c r="D6" s="8">
        <v>64656824.266380236</v>
      </c>
      <c r="E6" s="11">
        <f t="shared" si="0"/>
        <v>64.656824266380241</v>
      </c>
      <c r="F6" s="3">
        <v>80</v>
      </c>
      <c r="G6" s="12">
        <f t="shared" si="1"/>
        <v>99.999900524528385</v>
      </c>
      <c r="H6" s="5">
        <v>2E-3</v>
      </c>
      <c r="I6" s="5">
        <v>7</v>
      </c>
      <c r="J6" s="10">
        <f t="shared" si="2"/>
        <v>1.6128644627304636E-2</v>
      </c>
      <c r="K6" s="5">
        <v>1</v>
      </c>
      <c r="L6" s="11">
        <f t="shared" si="3"/>
        <v>35.848042541389603</v>
      </c>
      <c r="M6" s="5" t="s">
        <v>17</v>
      </c>
      <c r="N6" s="5">
        <v>1</v>
      </c>
      <c r="O6" s="8">
        <v>1000000</v>
      </c>
      <c r="P6" s="27">
        <f t="shared" ref="P6:P19" si="4">O6*0.000000000001*D6</f>
        <v>64.656824266380227</v>
      </c>
      <c r="Q6" s="28">
        <f t="shared" ref="Q6:Q19" si="5">D6*K6*0.000000000001*1000000</f>
        <v>64.656824266380227</v>
      </c>
      <c r="R6" s="12">
        <f t="shared" ref="R6:R19" si="6">20*LOG(1/(Q6*0.000001))</f>
        <v>83.787712606755719</v>
      </c>
    </row>
    <row r="7" spans="1:18" s="5" customFormat="1" x14ac:dyDescent="0.25">
      <c r="B7" s="5" t="s">
        <v>13</v>
      </c>
      <c r="C7" s="3">
        <v>150</v>
      </c>
      <c r="D7" s="8">
        <v>29843297.076911822</v>
      </c>
      <c r="E7" s="11">
        <f t="shared" si="0"/>
        <v>29.843297076911821</v>
      </c>
      <c r="F7" s="3">
        <v>80</v>
      </c>
      <c r="G7" s="12">
        <f t="shared" si="1"/>
        <v>99.997075938537606</v>
      </c>
      <c r="H7" s="5">
        <v>1.5E-3</v>
      </c>
      <c r="I7" s="5">
        <v>3</v>
      </c>
      <c r="J7" s="10">
        <f t="shared" si="2"/>
        <v>2.3604206808421575E-2</v>
      </c>
      <c r="K7" s="5">
        <v>1</v>
      </c>
      <c r="L7" s="11">
        <f t="shared" si="3"/>
        <v>32.540211778845112</v>
      </c>
      <c r="M7" s="5" t="s">
        <v>17</v>
      </c>
      <c r="N7" s="5">
        <v>1</v>
      </c>
      <c r="O7" s="8">
        <v>1000000</v>
      </c>
      <c r="P7" s="27">
        <f t="shared" si="4"/>
        <v>29.843297076911821</v>
      </c>
      <c r="Q7" s="28">
        <f t="shared" si="5"/>
        <v>29.843297076911824</v>
      </c>
      <c r="R7" s="12">
        <f t="shared" si="6"/>
        <v>90.503063956957703</v>
      </c>
    </row>
    <row r="8" spans="1:18" s="5" customFormat="1" x14ac:dyDescent="0.25">
      <c r="B8" s="5" t="s">
        <v>24</v>
      </c>
      <c r="C8" s="3">
        <v>150</v>
      </c>
      <c r="D8" s="8">
        <v>29841612.13396788</v>
      </c>
      <c r="E8" s="11">
        <f t="shared" si="0"/>
        <v>29.841612133967882</v>
      </c>
      <c r="F8" s="3">
        <v>80</v>
      </c>
      <c r="G8" s="12">
        <f t="shared" si="1"/>
        <v>99.999898959433381</v>
      </c>
      <c r="H8" s="5">
        <v>1.5E-3</v>
      </c>
      <c r="I8" s="5">
        <v>3</v>
      </c>
      <c r="J8" s="10">
        <f t="shared" si="2"/>
        <v>2.3604870500683186E-2</v>
      </c>
      <c r="K8" s="5">
        <v>1</v>
      </c>
      <c r="L8" s="11">
        <f t="shared" si="3"/>
        <v>32.539967556417267</v>
      </c>
      <c r="M8" s="5" t="s">
        <v>17</v>
      </c>
      <c r="N8" s="5">
        <v>1</v>
      </c>
      <c r="O8" s="8">
        <v>1000000</v>
      </c>
      <c r="P8" s="27">
        <f t="shared" si="4"/>
        <v>29.841612133967878</v>
      </c>
      <c r="Q8" s="28">
        <f t="shared" si="5"/>
        <v>29.841612133967878</v>
      </c>
      <c r="R8" s="12">
        <f t="shared" si="6"/>
        <v>90.503554373334481</v>
      </c>
    </row>
    <row r="9" spans="1:18" s="5" customFormat="1" x14ac:dyDescent="0.25">
      <c r="B9" s="5" t="s">
        <v>28</v>
      </c>
      <c r="C9" s="3">
        <v>80</v>
      </c>
      <c r="D9" s="8">
        <v>15915516.206128675</v>
      </c>
      <c r="E9" s="11">
        <f t="shared" si="0"/>
        <v>15.915516206128675</v>
      </c>
      <c r="F9" s="3">
        <v>80</v>
      </c>
      <c r="G9" s="12">
        <f t="shared" si="1"/>
        <v>99.999931208807851</v>
      </c>
      <c r="H9" s="5">
        <v>2.5000000000000001E-3</v>
      </c>
      <c r="I9" s="5">
        <v>4.8</v>
      </c>
      <c r="J9" s="10">
        <f t="shared" si="2"/>
        <v>3.2354829830410298E-2</v>
      </c>
      <c r="K9" s="5">
        <v>1</v>
      </c>
      <c r="L9" s="11">
        <f t="shared" si="3"/>
        <v>29.801217599980671</v>
      </c>
      <c r="M9" s="5" t="s">
        <v>17</v>
      </c>
      <c r="N9" s="5">
        <v>1</v>
      </c>
      <c r="O9" s="8">
        <v>1000000</v>
      </c>
      <c r="P9" s="27">
        <f t="shared" si="4"/>
        <v>15.915516206128675</v>
      </c>
      <c r="Q9" s="28">
        <f t="shared" si="5"/>
        <v>15.915516206128673</v>
      </c>
      <c r="R9" s="12">
        <f t="shared" si="6"/>
        <v>95.963585416904124</v>
      </c>
    </row>
    <row r="10" spans="1:18" s="5" customFormat="1" x14ac:dyDescent="0.25">
      <c r="B10" s="19" t="s">
        <v>27</v>
      </c>
      <c r="C10" s="14">
        <v>50</v>
      </c>
      <c r="D10" s="15">
        <v>9979537.6483396962</v>
      </c>
      <c r="E10" s="16">
        <f t="shared" si="0"/>
        <v>9.9795376483396954</v>
      </c>
      <c r="F10" s="14">
        <v>80</v>
      </c>
      <c r="G10" s="17">
        <f t="shared" si="1"/>
        <v>99.837768183535516</v>
      </c>
      <c r="H10" s="13">
        <v>4.0000000000000001E-3</v>
      </c>
      <c r="I10" s="13">
        <v>4.5</v>
      </c>
      <c r="J10" s="18">
        <f t="shared" si="2"/>
        <v>4.0934079258361643E-2</v>
      </c>
      <c r="K10" s="13">
        <v>1</v>
      </c>
      <c r="L10" s="16">
        <f t="shared" si="3"/>
        <v>27.758299477424437</v>
      </c>
      <c r="M10" s="13" t="s">
        <v>17</v>
      </c>
      <c r="N10" s="13">
        <v>1</v>
      </c>
      <c r="O10" s="15">
        <v>1000000</v>
      </c>
      <c r="P10" s="16">
        <f t="shared" si="4"/>
        <v>9.9795376483396954</v>
      </c>
      <c r="Q10" s="28">
        <f t="shared" si="5"/>
        <v>9.9795376483396971</v>
      </c>
      <c r="R10" s="12">
        <f t="shared" si="6"/>
        <v>100.01779158192022</v>
      </c>
    </row>
    <row r="11" spans="1:18" s="5" customFormat="1" x14ac:dyDescent="0.25">
      <c r="B11" s="19" t="s">
        <v>23</v>
      </c>
      <c r="C11" s="14">
        <v>44</v>
      </c>
      <c r="D11" s="15">
        <v>8753540.1430078447</v>
      </c>
      <c r="E11" s="16">
        <f t="shared" si="0"/>
        <v>8.7535401430078448</v>
      </c>
      <c r="F11" s="14">
        <v>80</v>
      </c>
      <c r="G11" s="17">
        <f t="shared" si="1"/>
        <v>99.999895625296517</v>
      </c>
      <c r="H11" s="13">
        <v>4.0000000000000002E-4</v>
      </c>
      <c r="I11" s="13">
        <v>7</v>
      </c>
      <c r="J11" s="18">
        <f t="shared" si="2"/>
        <v>4.3504086123340974E-2</v>
      </c>
      <c r="K11" s="13">
        <v>1</v>
      </c>
      <c r="L11" s="16">
        <f t="shared" si="3"/>
        <v>27.229398999997848</v>
      </c>
      <c r="M11" s="13" t="s">
        <v>17</v>
      </c>
      <c r="N11" s="13">
        <v>1</v>
      </c>
      <c r="O11" s="15">
        <v>1000000</v>
      </c>
      <c r="P11" s="16">
        <f t="shared" si="4"/>
        <v>8.7535401430078448</v>
      </c>
      <c r="Q11" s="28">
        <f t="shared" si="5"/>
        <v>8.7535401430078448</v>
      </c>
      <c r="R11" s="12">
        <f t="shared" si="6"/>
        <v>101.15632544552484</v>
      </c>
    </row>
    <row r="12" spans="1:18" s="5" customFormat="1" x14ac:dyDescent="0.25">
      <c r="B12" s="19" t="s">
        <v>25</v>
      </c>
      <c r="C12" s="14">
        <v>38</v>
      </c>
      <c r="D12" s="15">
        <v>7568506.0948259262</v>
      </c>
      <c r="E12" s="16">
        <f t="shared" si="0"/>
        <v>7.568506094825926</v>
      </c>
      <c r="F12" s="14">
        <v>80</v>
      </c>
      <c r="G12" s="17">
        <f t="shared" si="1"/>
        <v>99.942863435285531</v>
      </c>
      <c r="H12" s="13">
        <v>4.0000000000000002E-4</v>
      </c>
      <c r="I12" s="13">
        <v>7</v>
      </c>
      <c r="J12" s="18">
        <f t="shared" si="2"/>
        <v>4.6787068408594049E-2</v>
      </c>
      <c r="K12" s="13">
        <v>1</v>
      </c>
      <c r="L12" s="16">
        <f t="shared" si="3"/>
        <v>26.597483320929779</v>
      </c>
      <c r="M12" s="13" t="s">
        <v>17</v>
      </c>
      <c r="N12" s="13">
        <v>1</v>
      </c>
      <c r="O12" s="15">
        <v>1000000</v>
      </c>
      <c r="P12" s="16">
        <f t="shared" si="4"/>
        <v>7.568506094825926</v>
      </c>
      <c r="Q12" s="28">
        <f t="shared" si="5"/>
        <v>7.5685060948259268</v>
      </c>
      <c r="R12" s="12">
        <f t="shared" si="6"/>
        <v>102.41979670009198</v>
      </c>
    </row>
    <row r="13" spans="1:18" s="5" customFormat="1" x14ac:dyDescent="0.25">
      <c r="B13" s="19" t="s">
        <v>22</v>
      </c>
      <c r="C13" s="14">
        <v>38</v>
      </c>
      <c r="D13" s="15">
        <v>7559860.7346553728</v>
      </c>
      <c r="E13" s="16">
        <f t="shared" si="0"/>
        <v>7.5598607346553726</v>
      </c>
      <c r="F13" s="14">
        <v>80</v>
      </c>
      <c r="G13" s="17">
        <f t="shared" si="1"/>
        <v>99.999993797568465</v>
      </c>
      <c r="H13" s="13">
        <v>4.0000000000000002E-4</v>
      </c>
      <c r="I13" s="13">
        <v>7</v>
      </c>
      <c r="J13" s="18">
        <f t="shared" si="2"/>
        <v>4.6813821817259911E-2</v>
      </c>
      <c r="K13" s="13">
        <v>1</v>
      </c>
      <c r="L13" s="16">
        <f t="shared" si="3"/>
        <v>26.592518044191898</v>
      </c>
      <c r="M13" s="13" t="s">
        <v>17</v>
      </c>
      <c r="N13" s="13">
        <v>1</v>
      </c>
      <c r="O13" s="15">
        <v>1000000</v>
      </c>
      <c r="P13" s="16">
        <f t="shared" si="4"/>
        <v>7.5598607346553726</v>
      </c>
      <c r="Q13" s="28">
        <f t="shared" si="5"/>
        <v>7.5598607346553726</v>
      </c>
      <c r="R13" s="12">
        <f t="shared" si="6"/>
        <v>102.42972409719222</v>
      </c>
    </row>
    <row r="14" spans="1:18" s="5" customFormat="1" x14ac:dyDescent="0.25">
      <c r="B14" s="19" t="s">
        <v>14</v>
      </c>
      <c r="C14" s="14">
        <v>22</v>
      </c>
      <c r="D14" s="15">
        <v>4387637.6813979158</v>
      </c>
      <c r="E14" s="16">
        <f t="shared" si="0"/>
        <v>4.3876376813979157</v>
      </c>
      <c r="F14" s="14">
        <v>80</v>
      </c>
      <c r="G14" s="17">
        <f t="shared" si="1"/>
        <v>99.875975453489588</v>
      </c>
      <c r="H14" s="13">
        <v>2.2000000000000001E-3</v>
      </c>
      <c r="I14" s="13">
        <v>4</v>
      </c>
      <c r="J14" s="18">
        <f t="shared" si="2"/>
        <v>6.1480986062327894E-2</v>
      </c>
      <c r="K14" s="13">
        <v>1</v>
      </c>
      <c r="L14" s="16">
        <f t="shared" si="3"/>
        <v>24.225183513753713</v>
      </c>
      <c r="M14" s="13" t="s">
        <v>17</v>
      </c>
      <c r="N14" s="13">
        <v>1</v>
      </c>
      <c r="O14" s="15">
        <v>1000000</v>
      </c>
      <c r="P14" s="16">
        <f t="shared" si="4"/>
        <v>4.3876376813979157</v>
      </c>
      <c r="Q14" s="28">
        <f t="shared" si="5"/>
        <v>4.3876376813979157</v>
      </c>
      <c r="R14" s="12">
        <f t="shared" si="6"/>
        <v>107.15538484831973</v>
      </c>
    </row>
    <row r="15" spans="1:18" s="5" customFormat="1" x14ac:dyDescent="0.25">
      <c r="B15" s="19" t="s">
        <v>12</v>
      </c>
      <c r="C15" s="14">
        <v>20</v>
      </c>
      <c r="D15" s="15">
        <v>3979864.646817938</v>
      </c>
      <c r="E15" s="16">
        <f t="shared" si="0"/>
        <v>3.9798646468179379</v>
      </c>
      <c r="F15" s="14">
        <v>80</v>
      </c>
      <c r="G15" s="17">
        <f t="shared" si="1"/>
        <v>99.987548179203927</v>
      </c>
      <c r="H15" s="13">
        <v>4.0000000000000001E-3</v>
      </c>
      <c r="I15" s="13">
        <v>4</v>
      </c>
      <c r="J15" s="18">
        <f t="shared" si="2"/>
        <v>6.4637107540078592E-2</v>
      </c>
      <c r="K15" s="13">
        <v>1</v>
      </c>
      <c r="L15" s="16">
        <f t="shared" si="3"/>
        <v>23.790361722729152</v>
      </c>
      <c r="M15" s="13" t="s">
        <v>17</v>
      </c>
      <c r="N15" s="13">
        <v>1</v>
      </c>
      <c r="O15" s="15">
        <v>1000000</v>
      </c>
      <c r="P15" s="16">
        <f t="shared" si="4"/>
        <v>3.9798646468179379</v>
      </c>
      <c r="Q15" s="28">
        <f t="shared" si="5"/>
        <v>3.9798646468179379</v>
      </c>
      <c r="R15" s="12">
        <f t="shared" si="6"/>
        <v>108.00263395621297</v>
      </c>
    </row>
    <row r="16" spans="1:18" s="5" customFormat="1" x14ac:dyDescent="0.25">
      <c r="B16" s="5" t="s">
        <v>15</v>
      </c>
      <c r="C16" s="3">
        <v>130</v>
      </c>
      <c r="D16" s="8">
        <v>26106981.602292545</v>
      </c>
      <c r="E16" s="11">
        <f t="shared" si="0"/>
        <v>26.106981602292546</v>
      </c>
      <c r="F16" s="3">
        <v>80</v>
      </c>
      <c r="G16" s="12">
        <f t="shared" si="1"/>
        <v>99.531011325564407</v>
      </c>
      <c r="H16" s="5">
        <v>1</v>
      </c>
      <c r="I16" s="5">
        <v>2.5</v>
      </c>
      <c r="J16" s="10">
        <f t="shared" si="2"/>
        <v>1.0003171108470577</v>
      </c>
      <c r="K16" s="5">
        <v>1</v>
      </c>
      <c r="L16" s="27">
        <f t="shared" si="3"/>
        <v>-2.7539531894364244E-3</v>
      </c>
      <c r="M16" s="5" t="s">
        <v>17</v>
      </c>
      <c r="N16" s="5">
        <v>1</v>
      </c>
      <c r="O16" s="8">
        <v>1000000</v>
      </c>
      <c r="P16" s="27">
        <f t="shared" si="4"/>
        <v>26.106981602292542</v>
      </c>
      <c r="Q16" s="28">
        <f t="shared" si="5"/>
        <v>26.106981602292546</v>
      </c>
      <c r="R16" s="12">
        <f t="shared" si="6"/>
        <v>91.664866737608449</v>
      </c>
    </row>
    <row r="17" spans="2:18" s="5" customFormat="1" x14ac:dyDescent="0.25">
      <c r="B17" s="5" t="s">
        <v>20</v>
      </c>
      <c r="C17" s="3">
        <v>100</v>
      </c>
      <c r="D17" s="8">
        <v>19894352.562868822</v>
      </c>
      <c r="E17" s="11">
        <f t="shared" si="0"/>
        <v>19.894352562868821</v>
      </c>
      <c r="F17" s="3">
        <v>80</v>
      </c>
      <c r="G17" s="12">
        <f t="shared" si="1"/>
        <v>100.00003851247506</v>
      </c>
      <c r="H17" s="5">
        <v>1.2</v>
      </c>
      <c r="I17" s="5">
        <v>1.6</v>
      </c>
      <c r="J17" s="10">
        <f t="shared" si="2"/>
        <v>1.2003467846829941</v>
      </c>
      <c r="K17" s="5">
        <v>1</v>
      </c>
      <c r="L17" s="27">
        <f t="shared" si="3"/>
        <v>-1.5861346695645187</v>
      </c>
      <c r="M17" s="5" t="s">
        <v>19</v>
      </c>
      <c r="N17" s="5">
        <v>2</v>
      </c>
      <c r="O17" s="8">
        <v>1000000</v>
      </c>
      <c r="P17" s="27">
        <f t="shared" si="4"/>
        <v>19.894352562868821</v>
      </c>
      <c r="Q17" s="28">
        <f t="shared" si="5"/>
        <v>19.894352562868821</v>
      </c>
      <c r="R17" s="12">
        <f t="shared" si="6"/>
        <v>94.025403797302047</v>
      </c>
    </row>
    <row r="18" spans="2:18" s="5" customFormat="1" x14ac:dyDescent="0.25">
      <c r="B18" s="5" t="s">
        <v>18</v>
      </c>
      <c r="C18" s="3">
        <v>320</v>
      </c>
      <c r="D18" s="8">
        <v>63662139.276516005</v>
      </c>
      <c r="E18" s="11">
        <f t="shared" si="0"/>
        <v>63.662139276516008</v>
      </c>
      <c r="F18" s="3">
        <v>80</v>
      </c>
      <c r="G18" s="12">
        <f t="shared" si="1"/>
        <v>99.999872734514724</v>
      </c>
      <c r="H18" s="5">
        <v>1.5</v>
      </c>
      <c r="I18" s="5">
        <v>1.6</v>
      </c>
      <c r="J18" s="10">
        <f t="shared" si="2"/>
        <v>1.5000867054411469</v>
      </c>
      <c r="K18" s="5">
        <v>1</v>
      </c>
      <c r="L18" s="27">
        <f t="shared" si="3"/>
        <v>-3.5223272425318268</v>
      </c>
      <c r="M18" s="5" t="s">
        <v>19</v>
      </c>
      <c r="N18" s="5">
        <v>10</v>
      </c>
      <c r="O18" s="8">
        <v>1000000</v>
      </c>
      <c r="P18" s="27">
        <f t="shared" si="4"/>
        <v>63.662139276516001</v>
      </c>
      <c r="Q18" s="28">
        <f t="shared" si="5"/>
        <v>63.662139276516008</v>
      </c>
      <c r="R18" s="12">
        <f t="shared" si="6"/>
        <v>83.922375432309778</v>
      </c>
    </row>
    <row r="19" spans="2:18" s="5" customFormat="1" x14ac:dyDescent="0.25">
      <c r="B19" s="5" t="s">
        <v>8</v>
      </c>
      <c r="C19" s="3">
        <v>4000</v>
      </c>
      <c r="D19" s="8">
        <v>795784178.35455179</v>
      </c>
      <c r="E19" s="27">
        <f t="shared" si="0"/>
        <v>795.78417835455184</v>
      </c>
      <c r="F19" s="3">
        <v>80</v>
      </c>
      <c r="G19" s="12">
        <f t="shared" si="1"/>
        <v>99.999405434069672</v>
      </c>
      <c r="H19" s="5">
        <v>2.6</v>
      </c>
      <c r="I19" s="5">
        <v>0.69</v>
      </c>
      <c r="J19" s="10">
        <f t="shared" si="2"/>
        <v>2.6000040018551962</v>
      </c>
      <c r="K19" s="5">
        <v>1</v>
      </c>
      <c r="L19" s="27">
        <f t="shared" si="3"/>
        <v>-8.29948032851091</v>
      </c>
      <c r="M19" s="5" t="s">
        <v>19</v>
      </c>
      <c r="N19" s="5">
        <v>10</v>
      </c>
      <c r="O19" s="8">
        <v>1000000</v>
      </c>
      <c r="P19" s="27">
        <f t="shared" si="4"/>
        <v>795.78417835455173</v>
      </c>
      <c r="Q19" s="28">
        <f t="shared" si="5"/>
        <v>795.78417835455173</v>
      </c>
      <c r="R19" s="12">
        <f t="shared" si="6"/>
        <v>61.984093993453804</v>
      </c>
    </row>
    <row r="20" spans="2:18" s="5" customFormat="1" x14ac:dyDescent="0.25">
      <c r="C20" s="3"/>
      <c r="D20" s="8"/>
      <c r="E20" s="6"/>
      <c r="F20" s="3"/>
      <c r="G20" s="4"/>
      <c r="J20" s="6"/>
    </row>
    <row r="21" spans="2:18" s="5" customFormat="1" x14ac:dyDescent="0.25">
      <c r="C21" s="3"/>
      <c r="D21" s="8"/>
      <c r="E21" s="6"/>
      <c r="F21" s="3"/>
      <c r="G21" s="4"/>
      <c r="J21" s="6"/>
    </row>
    <row r="22" spans="2:18" s="5" customFormat="1" x14ac:dyDescent="0.25">
      <c r="C22" s="3"/>
      <c r="D22" s="8"/>
      <c r="E22" s="6"/>
      <c r="F22" s="3"/>
      <c r="G22" s="4"/>
      <c r="J22" s="6"/>
    </row>
    <row r="23" spans="2:18" s="5" customFormat="1" x14ac:dyDescent="0.25">
      <c r="C23" s="3"/>
      <c r="D23" s="8"/>
      <c r="E23" s="6"/>
      <c r="F23" s="3"/>
      <c r="G23" s="4"/>
      <c r="J23" s="6"/>
    </row>
    <row r="24" spans="2:18" s="5" customFormat="1" x14ac:dyDescent="0.25">
      <c r="C24" s="3"/>
      <c r="D24" s="8"/>
      <c r="E24" s="6"/>
      <c r="F24" s="3"/>
      <c r="G24" s="4"/>
      <c r="J24" s="6"/>
    </row>
    <row r="25" spans="2:18" s="5" customFormat="1" x14ac:dyDescent="0.25">
      <c r="C25" s="3"/>
      <c r="D25" s="8"/>
      <c r="E25" s="6"/>
      <c r="F25" s="3"/>
      <c r="G25" s="4"/>
      <c r="J25" s="6"/>
    </row>
  </sheetData>
  <sortState ref="B8:N22">
    <sortCondition descending="1" ref="L8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Hashemi, Hooman</dc:creator>
  <cp:lastModifiedBy>Hashemi, Hooman</cp:lastModifiedBy>
  <dcterms:created xsi:type="dcterms:W3CDTF">2015-07-09T00:15:18Z</dcterms:created>
  <dcterms:modified xsi:type="dcterms:W3CDTF">2015-07-10T00:28:46Z</dcterms:modified>
</cp:coreProperties>
</file>