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eagan\Documents\electric handpiece\"/>
    </mc:Choice>
  </mc:AlternateContent>
  <bookViews>
    <workbookView xWindow="0" yWindow="0" windowWidth="19572" windowHeight="8772" activeTab="2"/>
  </bookViews>
  <sheets>
    <sheet name="Torque Control" sheetId="1" r:id="rId1"/>
    <sheet name="Speed Control" sheetId="2" r:id="rId2"/>
    <sheet name="Summary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3" l="1"/>
  <c r="C31" i="3"/>
  <c r="A14" i="3"/>
  <c r="C14" i="3"/>
  <c r="T9" i="2"/>
  <c r="P9" i="2"/>
  <c r="Q9" i="2" s="1"/>
  <c r="M9" i="2"/>
  <c r="R9" i="2" s="1"/>
  <c r="L9" i="2"/>
  <c r="H9" i="2"/>
  <c r="D9" i="2"/>
  <c r="G9" i="1"/>
  <c r="H9" i="1" s="1"/>
  <c r="I9" i="1" s="1"/>
  <c r="K9" i="1" s="1"/>
  <c r="O9" i="1" s="1"/>
  <c r="C9" i="1"/>
  <c r="L9" i="1" s="1"/>
  <c r="T8" i="2"/>
  <c r="L8" i="2"/>
  <c r="D8" i="2"/>
  <c r="G8" i="1"/>
  <c r="H8" i="1" s="1"/>
  <c r="I8" i="1" s="1"/>
  <c r="K8" i="1" s="1"/>
  <c r="O8" i="1" s="1"/>
  <c r="C13" i="3" s="1"/>
  <c r="C8" i="1"/>
  <c r="T7" i="2"/>
  <c r="P7" i="2"/>
  <c r="Q7" i="2" s="1"/>
  <c r="L7" i="2"/>
  <c r="D7" i="2"/>
  <c r="E7" i="2" s="1"/>
  <c r="G7" i="1"/>
  <c r="H7" i="1" s="1"/>
  <c r="I7" i="1" s="1"/>
  <c r="K7" i="1" s="1"/>
  <c r="O7" i="1" s="1"/>
  <c r="C12" i="3" s="1"/>
  <c r="C7" i="1"/>
  <c r="T6" i="2"/>
  <c r="L6" i="2"/>
  <c r="D6" i="2"/>
  <c r="E6" i="2" s="1"/>
  <c r="G6" i="1"/>
  <c r="H6" i="1" s="1"/>
  <c r="I6" i="1" s="1"/>
  <c r="K6" i="1" s="1"/>
  <c r="O6" i="1" s="1"/>
  <c r="C11" i="3" s="1"/>
  <c r="C6" i="1"/>
  <c r="T5" i="2"/>
  <c r="P5" i="2"/>
  <c r="Q5" i="2" s="1"/>
  <c r="L5" i="2"/>
  <c r="D5" i="2"/>
  <c r="E5" i="2" s="1"/>
  <c r="G5" i="1"/>
  <c r="H5" i="1" s="1"/>
  <c r="I5" i="1" s="1"/>
  <c r="K5" i="1" s="1"/>
  <c r="O5" i="1" s="1"/>
  <c r="C10" i="3" s="1"/>
  <c r="C5" i="1"/>
  <c r="L5" i="1" s="1"/>
  <c r="A10" i="3" s="1"/>
  <c r="G3" i="1"/>
  <c r="G4" i="1"/>
  <c r="G2" i="1"/>
  <c r="P2" i="2" s="1"/>
  <c r="Q2" i="2" s="1"/>
  <c r="C26" i="3"/>
  <c r="C9" i="3"/>
  <c r="T4" i="2"/>
  <c r="P4" i="2"/>
  <c r="Q4" i="2" s="1"/>
  <c r="L4" i="2"/>
  <c r="D4" i="2"/>
  <c r="E4" i="2" s="1"/>
  <c r="H4" i="1"/>
  <c r="I4" i="1" s="1"/>
  <c r="K4" i="1" s="1"/>
  <c r="O4" i="1" s="1"/>
  <c r="C4" i="1"/>
  <c r="T3" i="2"/>
  <c r="P3" i="2"/>
  <c r="Q3" i="2" s="1"/>
  <c r="L3" i="2"/>
  <c r="D3" i="2"/>
  <c r="E3" i="2" s="1"/>
  <c r="H3" i="1"/>
  <c r="I3" i="1" s="1"/>
  <c r="K3" i="1" s="1"/>
  <c r="O3" i="1" s="1"/>
  <c r="C8" i="3" s="1"/>
  <c r="C3" i="1"/>
  <c r="L3" i="1" s="1"/>
  <c r="A8" i="3" s="1"/>
  <c r="T2" i="2"/>
  <c r="L2" i="2"/>
  <c r="M2" i="2" s="1"/>
  <c r="R2" i="2" s="1"/>
  <c r="H2" i="2"/>
  <c r="E2" i="2"/>
  <c r="D2" i="2"/>
  <c r="C2" i="1"/>
  <c r="V9" i="2" l="1"/>
  <c r="S9" i="2"/>
  <c r="U9" i="2" s="1"/>
  <c r="P8" i="2"/>
  <c r="Q8" i="2" s="1"/>
  <c r="H8" i="2"/>
  <c r="M8" i="2"/>
  <c r="R8" i="2" s="1"/>
  <c r="V8" i="2" s="1"/>
  <c r="C30" i="3" s="1"/>
  <c r="L8" i="1"/>
  <c r="A13" i="3" s="1"/>
  <c r="M7" i="2"/>
  <c r="R7" i="2" s="1"/>
  <c r="V7" i="2" s="1"/>
  <c r="C29" i="3" s="1"/>
  <c r="H7" i="2"/>
  <c r="S7" i="2" s="1"/>
  <c r="U7" i="2" s="1"/>
  <c r="A29" i="3" s="1"/>
  <c r="L7" i="1"/>
  <c r="A12" i="3" s="1"/>
  <c r="L6" i="1"/>
  <c r="A11" i="3" s="1"/>
  <c r="P6" i="2"/>
  <c r="Q6" i="2" s="1"/>
  <c r="M6" i="2"/>
  <c r="R6" i="2" s="1"/>
  <c r="V6" i="2" s="1"/>
  <c r="C28" i="3" s="1"/>
  <c r="H6" i="2"/>
  <c r="S6" i="2" s="1"/>
  <c r="H5" i="2"/>
  <c r="M5" i="2"/>
  <c r="R5" i="2" s="1"/>
  <c r="V5" i="2" s="1"/>
  <c r="C27" i="3" s="1"/>
  <c r="H4" i="2"/>
  <c r="M4" i="2"/>
  <c r="R4" i="2" s="1"/>
  <c r="V4" i="2" s="1"/>
  <c r="L4" i="1"/>
  <c r="A9" i="3" s="1"/>
  <c r="H3" i="2"/>
  <c r="M3" i="2"/>
  <c r="R3" i="2" s="1"/>
  <c r="V3" i="2" s="1"/>
  <c r="C25" i="3" s="1"/>
  <c r="H2" i="1"/>
  <c r="I2" i="1" s="1"/>
  <c r="K2" i="1" s="1"/>
  <c r="O2" i="1" s="1"/>
  <c r="C7" i="3" s="1"/>
  <c r="L2" i="1"/>
  <c r="A7" i="3" s="1"/>
  <c r="V2" i="2"/>
  <c r="C24" i="3" s="1"/>
  <c r="S2" i="2"/>
  <c r="U2" i="2" s="1"/>
  <c r="A24" i="3" s="1"/>
  <c r="S8" i="2" l="1"/>
  <c r="U8" i="2" s="1"/>
  <c r="A30" i="3" s="1"/>
  <c r="U6" i="2"/>
  <c r="A28" i="3" s="1"/>
  <c r="S5" i="2"/>
  <c r="U5" i="2" s="1"/>
  <c r="A27" i="3" s="1"/>
  <c r="S4" i="2"/>
  <c r="U4" i="2" s="1"/>
  <c r="A26" i="3" s="1"/>
  <c r="S3" i="2"/>
  <c r="U3" i="2" s="1"/>
  <c r="A25" i="3" s="1"/>
</calcChain>
</file>

<file path=xl/sharedStrings.xml><?xml version="1.0" encoding="utf-8"?>
<sst xmlns="http://schemas.openxmlformats.org/spreadsheetml/2006/main" count="54" uniqueCount="47">
  <si>
    <t>Ki(series)</t>
  </si>
  <si>
    <t>Kp(series)</t>
  </si>
  <si>
    <t>R [ohm]</t>
  </si>
  <si>
    <t>L [H]</t>
  </si>
  <si>
    <t>Ti [s]</t>
  </si>
  <si>
    <t>BW [rad/s]</t>
  </si>
  <si>
    <t>Ts [s]</t>
  </si>
  <si>
    <t>Ki(PU)</t>
  </si>
  <si>
    <t>Kp(PU)</t>
  </si>
  <si>
    <t>Fi [Hz]</t>
  </si>
  <si>
    <t>Ifs [A]</t>
  </si>
  <si>
    <t>Vfs [V]</t>
  </si>
  <si>
    <t>Cfilt [F]</t>
  </si>
  <si>
    <t>Requiv [ohm]</t>
  </si>
  <si>
    <t>Filter Pole [s]</t>
  </si>
  <si>
    <t>Damping Factor</t>
  </si>
  <si>
    <t>Ki(series}</t>
  </si>
  <si>
    <t>K</t>
  </si>
  <si>
    <t># Poles</t>
  </si>
  <si>
    <t>Inertia</t>
  </si>
  <si>
    <t>Flux [V/rad/s]]</t>
  </si>
  <si>
    <t>Vel(fs) [V]</t>
  </si>
  <si>
    <t>Tv [s]</t>
  </si>
  <si>
    <t>Rfilt1 [ohm]</t>
  </si>
  <si>
    <t>Rfilt2 [ohm]</t>
  </si>
  <si>
    <t>Kp_par</t>
  </si>
  <si>
    <t>Ki_par</t>
  </si>
  <si>
    <t>Xfm</t>
  </si>
  <si>
    <t>Torque Control (Inner Loop):</t>
  </si>
  <si>
    <t>Per Unit Values for entry into gMotorVars</t>
  </si>
  <si>
    <t>Speed Control (Outer Loop):</t>
  </si>
  <si>
    <t>currKi(PU)</t>
  </si>
  <si>
    <t>currKp(PU)</t>
  </si>
  <si>
    <t>spdKi(PU)</t>
  </si>
  <si>
    <t>spdKp(PU)</t>
  </si>
  <si>
    <t>PWM_FREQ [Hz]</t>
  </si>
  <si>
    <t>PWM_vs_ISR_TICK</t>
  </si>
  <si>
    <t>Very low torque, and won't spin reliably at low speeds</t>
  </si>
  <si>
    <t>Changed PWM FREQ to 60 kHz - runs rough, but torque is much higher.</t>
  </si>
  <si>
    <t>ISR_TICK_PER_CTRL</t>
  </si>
  <si>
    <t xml:space="preserve">Changed PWM FREQ to 50 kHz &amp; Decimation to 2 (was 3) - </t>
  </si>
  <si>
    <t>Changed Damping Factor from 5 to 4 - Better torque at low speeds. Oscillates at 30 - 31 krpm. 32k back to normal.</t>
  </si>
  <si>
    <t>Kept PWM FREQ at 60 kHz; changed damping factor back to 5.</t>
  </si>
  <si>
    <t>Torque is a little lower, but speed is good from 600 rpm to 28k - oscillates at 28 - 29k</t>
  </si>
  <si>
    <t>Same but lowered ISR_TICKS_PER_CTRL_TICK to 1 (was 2) - not good at low speeds. Oscillation at 30krpm-31krpm.</t>
  </si>
  <si>
    <t>Changed Tau to .001 - good from 700 - 29krpm. Oscillates at 30k, then recovers at 31k.</t>
  </si>
  <si>
    <t>Back to 60 kHz, decimation of 3, ISR_TICKS_PER_CTRL OF 2, but keeping Tau at .001 - good torque from 600 rpm up to 27k. Oscillations at 28-29k.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</si>
</sst>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1" fontId="2" fillId="0" borderId="0" xfId="0" applyNumberFormat="1" applyFont="1" applyAlignment="1">
      <alignment horizontal="center"/>
    </xf>
    <xf numFmtId="1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F10" sqref="F10"/>
    </sheetView>
  </sheetViews>
  <sheetFormatPr defaultRowHeight="14.4" x14ac:dyDescent="0.3"/>
  <cols>
    <col min="1" max="3" width="8.88671875" style="1"/>
    <col min="4" max="4" width="14.6640625" style="1" bestFit="1" customWidth="1"/>
    <col min="5" max="5" width="16.44140625" style="1" bestFit="1" customWidth="1"/>
    <col min="6" max="6" width="17.6640625" style="1" bestFit="1" customWidth="1"/>
    <col min="7" max="8" width="8.88671875" style="1"/>
    <col min="9" max="9" width="9.88671875" style="1" bestFit="1" customWidth="1"/>
    <col min="10" max="10" width="8.88671875" style="1"/>
    <col min="11" max="11" width="10.44140625" style="1" customWidth="1"/>
    <col min="12" max="18" width="8.88671875" style="1"/>
  </cols>
  <sheetData>
    <row r="1" spans="1:15" x14ac:dyDescent="0.3">
      <c r="A1" s="1" t="s">
        <v>2</v>
      </c>
      <c r="B1" s="1" t="s">
        <v>3</v>
      </c>
      <c r="C1" s="2" t="s">
        <v>0</v>
      </c>
      <c r="D1" s="4" t="s">
        <v>35</v>
      </c>
      <c r="E1" s="4" t="s">
        <v>36</v>
      </c>
      <c r="F1" s="4" t="s">
        <v>39</v>
      </c>
      <c r="G1" s="1" t="s">
        <v>4</v>
      </c>
      <c r="H1" s="1" t="s">
        <v>9</v>
      </c>
      <c r="I1" s="1" t="s">
        <v>5</v>
      </c>
      <c r="J1" s="1" t="s">
        <v>6</v>
      </c>
      <c r="K1" s="2" t="s">
        <v>1</v>
      </c>
      <c r="L1" s="2" t="s">
        <v>7</v>
      </c>
      <c r="M1" s="4" t="s">
        <v>10</v>
      </c>
      <c r="N1" s="4" t="s">
        <v>11</v>
      </c>
      <c r="O1" s="2" t="s">
        <v>8</v>
      </c>
    </row>
    <row r="2" spans="1:15" x14ac:dyDescent="0.3">
      <c r="A2" s="1">
        <v>1.27</v>
      </c>
      <c r="B2" s="3">
        <v>2.174E-4</v>
      </c>
      <c r="C2" s="1">
        <f>A2/B2</f>
        <v>5841.7663293468258</v>
      </c>
      <c r="D2" s="1">
        <v>45000</v>
      </c>
      <c r="E2" s="1">
        <v>3</v>
      </c>
      <c r="F2" s="1">
        <v>2</v>
      </c>
      <c r="G2" s="3">
        <f>1/D2*E2*F2</f>
        <v>1.3333333333333334E-4</v>
      </c>
      <c r="H2" s="3">
        <f>1/G2</f>
        <v>7500</v>
      </c>
      <c r="I2" s="3">
        <f>2*PI()*H2/20</f>
        <v>2356.1944901923448</v>
      </c>
      <c r="J2" s="1">
        <v>5.0000000000000002E-5</v>
      </c>
      <c r="K2" s="9">
        <f>B2*I2</f>
        <v>0.5122366821678157</v>
      </c>
      <c r="L2" s="10">
        <f>C2*G2</f>
        <v>0.77890217724624344</v>
      </c>
      <c r="M2" s="5">
        <v>18</v>
      </c>
      <c r="N2" s="5">
        <v>24</v>
      </c>
      <c r="O2" s="10">
        <f>K2*M2/N2</f>
        <v>0.38417751162586172</v>
      </c>
    </row>
    <row r="3" spans="1:15" x14ac:dyDescent="0.3">
      <c r="A3" s="1">
        <v>1.27</v>
      </c>
      <c r="B3" s="3">
        <v>2.174E-4</v>
      </c>
      <c r="C3" s="1">
        <f>A3/B3</f>
        <v>5841.7663293468258</v>
      </c>
      <c r="D3" s="1">
        <v>45000</v>
      </c>
      <c r="E3" s="1">
        <v>3</v>
      </c>
      <c r="F3" s="1">
        <v>2</v>
      </c>
      <c r="G3" s="3">
        <f t="shared" ref="G3:G4" si="0">1/D3*E3*F3</f>
        <v>1.3333333333333334E-4</v>
      </c>
      <c r="H3" s="3">
        <f>1/G3</f>
        <v>7500</v>
      </c>
      <c r="I3" s="3">
        <f>2*PI()*H3/20</f>
        <v>2356.1944901923448</v>
      </c>
      <c r="J3" s="1">
        <v>5.0000000000000002E-5</v>
      </c>
      <c r="K3" s="9">
        <f>B3*I3</f>
        <v>0.5122366821678157</v>
      </c>
      <c r="L3" s="10">
        <f>C3*G3</f>
        <v>0.77890217724624344</v>
      </c>
      <c r="M3" s="5">
        <v>18</v>
      </c>
      <c r="N3" s="5">
        <v>24</v>
      </c>
      <c r="O3" s="10">
        <f>K3*M3/N3</f>
        <v>0.38417751162586172</v>
      </c>
    </row>
    <row r="4" spans="1:15" x14ac:dyDescent="0.3">
      <c r="A4" s="1">
        <v>1.27</v>
      </c>
      <c r="B4" s="3">
        <v>2.174E-4</v>
      </c>
      <c r="C4" s="1">
        <f>A4/B4</f>
        <v>5841.7663293468258</v>
      </c>
      <c r="D4" s="1">
        <v>60000</v>
      </c>
      <c r="E4" s="1">
        <v>3</v>
      </c>
      <c r="F4" s="1">
        <v>2</v>
      </c>
      <c r="G4" s="3">
        <f t="shared" si="0"/>
        <v>1E-4</v>
      </c>
      <c r="H4" s="3">
        <f>1/G4</f>
        <v>10000</v>
      </c>
      <c r="I4" s="3">
        <f>2*PI()*H4/20</f>
        <v>3141.5926535897934</v>
      </c>
      <c r="J4" s="1">
        <v>5.0000000000000002E-5</v>
      </c>
      <c r="K4" s="9">
        <f>B4*I4</f>
        <v>0.68298224289042109</v>
      </c>
      <c r="L4" s="10">
        <f>C4*G4</f>
        <v>0.58417663293468258</v>
      </c>
      <c r="M4" s="5">
        <v>18</v>
      </c>
      <c r="N4" s="5">
        <v>24</v>
      </c>
      <c r="O4" s="10">
        <f>K4*M4/N4</f>
        <v>0.51223668216781582</v>
      </c>
    </row>
    <row r="5" spans="1:15" x14ac:dyDescent="0.3">
      <c r="A5" s="1">
        <v>1.27</v>
      </c>
      <c r="B5" s="3">
        <v>2.174E-4</v>
      </c>
      <c r="C5" s="1">
        <f>A5/B5</f>
        <v>5841.7663293468258</v>
      </c>
      <c r="D5" s="1">
        <v>60000</v>
      </c>
      <c r="E5" s="1">
        <v>3</v>
      </c>
      <c r="F5" s="1">
        <v>2</v>
      </c>
      <c r="G5" s="3">
        <f t="shared" ref="G5" si="1">1/D5*E5*F5</f>
        <v>1E-4</v>
      </c>
      <c r="H5" s="3">
        <f>1/G5</f>
        <v>10000</v>
      </c>
      <c r="I5" s="3">
        <f>2*PI()*H5/20</f>
        <v>3141.5926535897934</v>
      </c>
      <c r="J5" s="1">
        <v>5.0000000000000002E-5</v>
      </c>
      <c r="K5" s="9">
        <f>B5*I5</f>
        <v>0.68298224289042109</v>
      </c>
      <c r="L5" s="10">
        <f>C5*G5</f>
        <v>0.58417663293468258</v>
      </c>
      <c r="M5" s="5">
        <v>18</v>
      </c>
      <c r="N5" s="5">
        <v>24</v>
      </c>
      <c r="O5" s="10">
        <f>K5*M5/N5</f>
        <v>0.51223668216781582</v>
      </c>
    </row>
    <row r="6" spans="1:15" x14ac:dyDescent="0.3">
      <c r="A6" s="1">
        <v>1.27</v>
      </c>
      <c r="B6" s="3">
        <v>2.174E-4</v>
      </c>
      <c r="C6" s="1">
        <f>A6/B6</f>
        <v>5841.7663293468258</v>
      </c>
      <c r="D6" s="1">
        <v>50000</v>
      </c>
      <c r="E6" s="1">
        <v>2</v>
      </c>
      <c r="F6" s="1">
        <v>2</v>
      </c>
      <c r="G6" s="3">
        <f t="shared" ref="G6" si="2">1/D6*E6*F6</f>
        <v>8.0000000000000007E-5</v>
      </c>
      <c r="H6" s="3">
        <f>1/G6</f>
        <v>12499.999999999998</v>
      </c>
      <c r="I6" s="3">
        <f>2*PI()*H6/20</f>
        <v>3926.990816987241</v>
      </c>
      <c r="J6" s="1">
        <v>5.0000000000000002E-5</v>
      </c>
      <c r="K6" s="9">
        <f>B6*I6</f>
        <v>0.85372780361302625</v>
      </c>
      <c r="L6" s="10">
        <f>C6*G6</f>
        <v>0.46734130634774612</v>
      </c>
      <c r="M6" s="5">
        <v>18</v>
      </c>
      <c r="N6" s="5">
        <v>24</v>
      </c>
      <c r="O6" s="10">
        <f>K6*M6/N6</f>
        <v>0.64029585270976963</v>
      </c>
    </row>
    <row r="7" spans="1:15" x14ac:dyDescent="0.3">
      <c r="A7" s="1">
        <v>1.27</v>
      </c>
      <c r="B7" s="3">
        <v>2.174E-4</v>
      </c>
      <c r="C7" s="1">
        <f>A7/B7</f>
        <v>5841.7663293468258</v>
      </c>
      <c r="D7" s="1">
        <v>50000</v>
      </c>
      <c r="E7" s="1">
        <v>2</v>
      </c>
      <c r="F7" s="1">
        <v>1</v>
      </c>
      <c r="G7" s="3">
        <f t="shared" ref="G7" si="3">1/D7*E7*F7</f>
        <v>4.0000000000000003E-5</v>
      </c>
      <c r="H7" s="3">
        <f>1/G7</f>
        <v>24999.999999999996</v>
      </c>
      <c r="I7" s="3">
        <f>2*PI()*H7/20</f>
        <v>7853.9816339744821</v>
      </c>
      <c r="J7" s="1">
        <v>5.0000000000000002E-5</v>
      </c>
      <c r="K7" s="9">
        <f>B7*I7</f>
        <v>1.7074556072260525</v>
      </c>
      <c r="L7" s="10">
        <f>C7*G7</f>
        <v>0.23367065317387306</v>
      </c>
      <c r="M7" s="5">
        <v>18</v>
      </c>
      <c r="N7" s="5">
        <v>24</v>
      </c>
      <c r="O7" s="10">
        <f>K7*M7/N7</f>
        <v>1.2805917054195393</v>
      </c>
    </row>
    <row r="8" spans="1:15" x14ac:dyDescent="0.3">
      <c r="A8" s="1">
        <v>1.27</v>
      </c>
      <c r="B8" s="3">
        <v>2.174E-4</v>
      </c>
      <c r="C8" s="1">
        <f>A8/B8</f>
        <v>5841.7663293468258</v>
      </c>
      <c r="D8" s="1">
        <v>50000</v>
      </c>
      <c r="E8" s="1">
        <v>2</v>
      </c>
      <c r="F8" s="1">
        <v>1</v>
      </c>
      <c r="G8" s="3">
        <f t="shared" ref="G8" si="4">1/D8*E8*F8</f>
        <v>4.0000000000000003E-5</v>
      </c>
      <c r="H8" s="3">
        <f>1/G8</f>
        <v>24999.999999999996</v>
      </c>
      <c r="I8" s="3">
        <f>2*PI()*H8/20</f>
        <v>7853.9816339744821</v>
      </c>
      <c r="J8" s="1">
        <v>5.0000000000000002E-5</v>
      </c>
      <c r="K8" s="9">
        <f>B8*I8</f>
        <v>1.7074556072260525</v>
      </c>
      <c r="L8" s="10">
        <f>C8*G8</f>
        <v>0.23367065317387306</v>
      </c>
      <c r="M8" s="5">
        <v>18</v>
      </c>
      <c r="N8" s="5">
        <v>24</v>
      </c>
      <c r="O8" s="10">
        <f>K8*M8/N8</f>
        <v>1.2805917054195393</v>
      </c>
    </row>
    <row r="9" spans="1:15" x14ac:dyDescent="0.3">
      <c r="A9" s="1">
        <v>1.27</v>
      </c>
      <c r="B9" s="3">
        <v>2.174E-4</v>
      </c>
      <c r="C9" s="1">
        <f>A9/B9</f>
        <v>5841.7663293468258</v>
      </c>
      <c r="D9" s="1">
        <v>60000</v>
      </c>
      <c r="E9" s="1">
        <v>3</v>
      </c>
      <c r="F9" s="1">
        <v>2</v>
      </c>
      <c r="G9" s="3">
        <f t="shared" ref="G9" si="5">1/D9*E9*F9</f>
        <v>1E-4</v>
      </c>
      <c r="H9" s="3">
        <f>1/G9</f>
        <v>10000</v>
      </c>
      <c r="I9" s="3">
        <f>2*PI()*H9/20</f>
        <v>3141.5926535897934</v>
      </c>
      <c r="J9" s="1">
        <v>5.0000000000000002E-5</v>
      </c>
      <c r="K9" s="9">
        <f>B9*I9</f>
        <v>0.68298224289042109</v>
      </c>
      <c r="L9" s="10">
        <f>C9*G9</f>
        <v>0.58417663293468258</v>
      </c>
      <c r="M9" s="5">
        <v>18</v>
      </c>
      <c r="N9" s="5">
        <v>24</v>
      </c>
      <c r="O9" s="10">
        <f>K9*M9/N9</f>
        <v>0.51223668216781582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opLeftCell="C1" workbookViewId="0">
      <selection activeCell="U10" sqref="U10"/>
    </sheetView>
  </sheetViews>
  <sheetFormatPr defaultRowHeight="14.4" x14ac:dyDescent="0.3"/>
  <cols>
    <col min="1" max="1" width="10.77734375" style="1" bestFit="1" customWidth="1"/>
    <col min="2" max="2" width="10.77734375" style="1" customWidth="1"/>
    <col min="3" max="3" width="8.88671875" style="1"/>
    <col min="4" max="4" width="11.88671875" style="1" bestFit="1" customWidth="1"/>
    <col min="5" max="5" width="11.6640625" style="1" bestFit="1" customWidth="1"/>
    <col min="6" max="6" width="8.88671875" style="1"/>
    <col min="7" max="7" width="13.88671875" style="6" bestFit="1" customWidth="1"/>
    <col min="8" max="9" width="8.88671875" style="1"/>
    <col min="10" max="10" width="12.77734375" style="1" bestFit="1" customWidth="1"/>
    <col min="11" max="21" width="8.88671875" style="1"/>
  </cols>
  <sheetData>
    <row r="1" spans="1:22" x14ac:dyDescent="0.3">
      <c r="A1" s="1" t="s">
        <v>23</v>
      </c>
      <c r="B1" s="1" t="s">
        <v>24</v>
      </c>
      <c r="C1" s="1" t="s">
        <v>12</v>
      </c>
      <c r="D1" s="1" t="s">
        <v>13</v>
      </c>
      <c r="E1" s="1" t="s">
        <v>14</v>
      </c>
      <c r="F1" s="1" t="s">
        <v>3</v>
      </c>
      <c r="G1" s="6" t="s">
        <v>15</v>
      </c>
      <c r="H1" s="2" t="s">
        <v>16</v>
      </c>
      <c r="I1" s="1" t="s">
        <v>18</v>
      </c>
      <c r="J1" s="1" t="s">
        <v>20</v>
      </c>
      <c r="K1" s="1" t="s">
        <v>19</v>
      </c>
      <c r="L1" s="1" t="s">
        <v>17</v>
      </c>
      <c r="M1" s="2" t="s">
        <v>1</v>
      </c>
      <c r="N1" s="1" t="s">
        <v>10</v>
      </c>
      <c r="O1" s="1" t="s">
        <v>21</v>
      </c>
      <c r="P1" s="1" t="s">
        <v>4</v>
      </c>
      <c r="Q1" s="1" t="s">
        <v>22</v>
      </c>
      <c r="R1" s="2" t="s">
        <v>25</v>
      </c>
      <c r="S1" s="2" t="s">
        <v>26</v>
      </c>
      <c r="T1" s="4" t="s">
        <v>27</v>
      </c>
      <c r="U1" s="2" t="s">
        <v>7</v>
      </c>
      <c r="V1" s="2" t="s">
        <v>8</v>
      </c>
    </row>
    <row r="2" spans="1:22" x14ac:dyDescent="0.3">
      <c r="A2" s="1">
        <v>95300</v>
      </c>
      <c r="B2" s="1">
        <v>4990</v>
      </c>
      <c r="C2" s="3">
        <v>9.9999999999999995E-8</v>
      </c>
      <c r="D2" s="1">
        <f>1/(1/A2 +1/B2)</f>
        <v>4741.7190148569143</v>
      </c>
      <c r="E2" s="3">
        <f>2*PI()*D2*C2</f>
        <v>2.9793099244923025E-3</v>
      </c>
      <c r="F2" s="3">
        <v>2.174E-4</v>
      </c>
      <c r="G2" s="6">
        <v>5</v>
      </c>
      <c r="H2" s="3">
        <f>1/(E2*G2^2)</f>
        <v>13.425927820119723</v>
      </c>
      <c r="I2" s="1">
        <v>2</v>
      </c>
      <c r="J2" s="1">
        <v>2.21254E-2</v>
      </c>
      <c r="K2" s="1">
        <v>3.7100000000000001E-8</v>
      </c>
      <c r="L2" s="1">
        <f>3*I2*J2/(4*K2)</f>
        <v>894557.95148247969</v>
      </c>
      <c r="M2" s="3">
        <f>1/(G2*L2*E2)</f>
        <v>7.5042247390848208E-5</v>
      </c>
      <c r="N2" s="1">
        <v>18</v>
      </c>
      <c r="O2" s="1">
        <v>733.3</v>
      </c>
      <c r="P2" s="3">
        <f>'Torque Control'!G2</f>
        <v>1.3333333333333334E-4</v>
      </c>
      <c r="Q2" s="3">
        <f>P2*15</f>
        <v>2E-3</v>
      </c>
      <c r="R2" s="3">
        <f>M2</f>
        <v>7.5042247390848208E-5</v>
      </c>
      <c r="S2" s="3">
        <f>H2*R2</f>
        <v>1.0075117969290956E-3</v>
      </c>
      <c r="T2" s="3">
        <f>4*PI()*O2/(N2*I2)</f>
        <v>255.96998809748837</v>
      </c>
      <c r="U2" s="10">
        <f>S2*Q2*T2</f>
        <v>5.1578556533603953E-4</v>
      </c>
      <c r="V2" s="11">
        <f>R2*T2</f>
        <v>1.9208563171444194E-2</v>
      </c>
    </row>
    <row r="3" spans="1:22" x14ac:dyDescent="0.3">
      <c r="A3" s="1">
        <v>95300</v>
      </c>
      <c r="B3" s="1">
        <v>4990</v>
      </c>
      <c r="C3" s="3">
        <v>9.9999999999999995E-8</v>
      </c>
      <c r="D3" s="1">
        <f>1/(1/A3 +1/B3)</f>
        <v>4741.7190148569143</v>
      </c>
      <c r="E3" s="3">
        <f>2*PI()*D3*C3</f>
        <v>2.9793099244923025E-3</v>
      </c>
      <c r="F3" s="3">
        <v>2.174E-4</v>
      </c>
      <c r="G3" s="6">
        <v>4</v>
      </c>
      <c r="H3" s="3">
        <f>1/(E3*G3^2)</f>
        <v>20.978012218937071</v>
      </c>
      <c r="I3" s="1">
        <v>2</v>
      </c>
      <c r="J3" s="1">
        <v>2.21254E-2</v>
      </c>
      <c r="K3" s="1">
        <v>3.7100000000000001E-8</v>
      </c>
      <c r="L3" s="1">
        <f>3*I3*J3/(4*K3)</f>
        <v>894557.95148247969</v>
      </c>
      <c r="M3" s="3">
        <f>1/(G3*L3*E3)</f>
        <v>9.3802809238560244E-5</v>
      </c>
      <c r="N3" s="1">
        <v>18</v>
      </c>
      <c r="O3" s="1">
        <v>733.3</v>
      </c>
      <c r="P3" s="3">
        <f>'Torque Control'!G3</f>
        <v>1.3333333333333334E-4</v>
      </c>
      <c r="Q3" s="3">
        <f>P3*15</f>
        <v>2E-3</v>
      </c>
      <c r="R3" s="3">
        <f>M3</f>
        <v>9.3802809238560244E-5</v>
      </c>
      <c r="S3" s="3">
        <f>H3*R3</f>
        <v>1.9677964783771399E-3</v>
      </c>
      <c r="T3" s="3">
        <f>4*PI()*O3/(N3*I3)</f>
        <v>255.96998809748837</v>
      </c>
      <c r="U3" s="10">
        <f>S3*Q3*T3</f>
        <v>1.0073936822969521E-3</v>
      </c>
      <c r="V3" s="11">
        <f>R3*T3</f>
        <v>2.4010703964305238E-2</v>
      </c>
    </row>
    <row r="4" spans="1:22" x14ac:dyDescent="0.3">
      <c r="A4" s="1">
        <v>95300</v>
      </c>
      <c r="B4" s="1">
        <v>4990</v>
      </c>
      <c r="C4" s="3">
        <v>9.9999999999999995E-8</v>
      </c>
      <c r="D4" s="1">
        <f>1/(1/A4 +1/B4)</f>
        <v>4741.7190148569143</v>
      </c>
      <c r="E4" s="3">
        <f>2*PI()*D4*C4</f>
        <v>2.9793099244923025E-3</v>
      </c>
      <c r="F4" s="3">
        <v>2.174E-4</v>
      </c>
      <c r="G4" s="6">
        <v>4</v>
      </c>
      <c r="H4" s="3">
        <f>1/(E4*G4^2)</f>
        <v>20.978012218937071</v>
      </c>
      <c r="I4" s="1">
        <v>2</v>
      </c>
      <c r="J4" s="1">
        <v>2.21254E-2</v>
      </c>
      <c r="K4" s="1">
        <v>3.7100000000000001E-8</v>
      </c>
      <c r="L4" s="1">
        <f>3*I4*J4/(4*K4)</f>
        <v>894557.95148247969</v>
      </c>
      <c r="M4" s="3">
        <f>1/(G4*L4*E4)</f>
        <v>9.3802809238560244E-5</v>
      </c>
      <c r="N4" s="1">
        <v>18</v>
      </c>
      <c r="O4" s="1">
        <v>733.3</v>
      </c>
      <c r="P4" s="3">
        <f>'Torque Control'!G4</f>
        <v>1E-4</v>
      </c>
      <c r="Q4" s="3">
        <f>P4*15</f>
        <v>1.5E-3</v>
      </c>
      <c r="R4" s="3">
        <f>M4</f>
        <v>9.3802809238560244E-5</v>
      </c>
      <c r="S4" s="3">
        <f>H4*R4</f>
        <v>1.9677964783771399E-3</v>
      </c>
      <c r="T4" s="3">
        <f>4*PI()*O4/(N4*I4)</f>
        <v>255.96998809748837</v>
      </c>
      <c r="U4" s="10">
        <f>S4*Q4*T4</f>
        <v>7.5554526172271408E-4</v>
      </c>
      <c r="V4" s="11">
        <f>R4*T4</f>
        <v>2.4010703964305238E-2</v>
      </c>
    </row>
    <row r="5" spans="1:22" x14ac:dyDescent="0.3">
      <c r="A5" s="1">
        <v>95300</v>
      </c>
      <c r="B5" s="1">
        <v>4990</v>
      </c>
      <c r="C5" s="3">
        <v>9.9999999999999995E-8</v>
      </c>
      <c r="D5" s="1">
        <f>1/(1/A5 +1/B5)</f>
        <v>4741.7190148569143</v>
      </c>
      <c r="E5" s="3">
        <f>2*PI()*D5*C5</f>
        <v>2.9793099244923025E-3</v>
      </c>
      <c r="F5" s="3">
        <v>2.174E-4</v>
      </c>
      <c r="G5" s="6">
        <v>5</v>
      </c>
      <c r="H5" s="3">
        <f>1/(E5*G5^2)</f>
        <v>13.425927820119723</v>
      </c>
      <c r="I5" s="1">
        <v>2</v>
      </c>
      <c r="J5" s="1">
        <v>2.21254E-2</v>
      </c>
      <c r="K5" s="1">
        <v>3.7100000000000001E-8</v>
      </c>
      <c r="L5" s="1">
        <f>3*I5*J5/(4*K5)</f>
        <v>894557.95148247969</v>
      </c>
      <c r="M5" s="3">
        <f>1/(G5*L5*E5)</f>
        <v>7.5042247390848208E-5</v>
      </c>
      <c r="N5" s="1">
        <v>18</v>
      </c>
      <c r="O5" s="1">
        <v>733.3</v>
      </c>
      <c r="P5" s="3">
        <f>'Torque Control'!G5</f>
        <v>1E-4</v>
      </c>
      <c r="Q5" s="3">
        <f>P5*15</f>
        <v>1.5E-3</v>
      </c>
      <c r="R5" s="3">
        <f>M5</f>
        <v>7.5042247390848208E-5</v>
      </c>
      <c r="S5" s="3">
        <f>H5*R5</f>
        <v>1.0075117969290956E-3</v>
      </c>
      <c r="T5" s="3">
        <f>4*PI()*O5/(N5*I5)</f>
        <v>255.96998809748837</v>
      </c>
      <c r="U5" s="10">
        <f>S5*Q5*T5</f>
        <v>3.8683917400202957E-4</v>
      </c>
      <c r="V5" s="11">
        <f>R5*T5</f>
        <v>1.9208563171444194E-2</v>
      </c>
    </row>
    <row r="6" spans="1:22" x14ac:dyDescent="0.3">
      <c r="A6" s="1">
        <v>95300</v>
      </c>
      <c r="B6" s="1">
        <v>4990</v>
      </c>
      <c r="C6" s="3">
        <v>9.9999999999999995E-8</v>
      </c>
      <c r="D6" s="1">
        <f>1/(1/A6 +1/B6)</f>
        <v>4741.7190148569143</v>
      </c>
      <c r="E6" s="3">
        <f>2*PI()*D6*C6</f>
        <v>2.9793099244923025E-3</v>
      </c>
      <c r="F6" s="3">
        <v>2.174E-4</v>
      </c>
      <c r="G6" s="6">
        <v>5</v>
      </c>
      <c r="H6" s="3">
        <f>1/(E6*G6^2)</f>
        <v>13.425927820119723</v>
      </c>
      <c r="I6" s="1">
        <v>2</v>
      </c>
      <c r="J6" s="1">
        <v>2.21254E-2</v>
      </c>
      <c r="K6" s="1">
        <v>3.7100000000000001E-8</v>
      </c>
      <c r="L6" s="1">
        <f>3*I6*J6/(4*K6)</f>
        <v>894557.95148247969</v>
      </c>
      <c r="M6" s="3">
        <f>1/(G6*L6*E6)</f>
        <v>7.5042247390848208E-5</v>
      </c>
      <c r="N6" s="1">
        <v>18</v>
      </c>
      <c r="O6" s="1">
        <v>733.3</v>
      </c>
      <c r="P6" s="3">
        <f>'Torque Control'!G6</f>
        <v>8.0000000000000007E-5</v>
      </c>
      <c r="Q6" s="3">
        <f>P6*15</f>
        <v>1.2000000000000001E-3</v>
      </c>
      <c r="R6" s="3">
        <f>M6</f>
        <v>7.5042247390848208E-5</v>
      </c>
      <c r="S6" s="3">
        <f>H6*R6</f>
        <v>1.0075117969290956E-3</v>
      </c>
      <c r="T6" s="3">
        <f>4*PI()*O6/(N6*I6)</f>
        <v>255.96998809748837</v>
      </c>
      <c r="U6" s="10">
        <f>S6*Q6*T6</f>
        <v>3.0947133920162368E-4</v>
      </c>
      <c r="V6" s="11">
        <f>R6*T6</f>
        <v>1.9208563171444194E-2</v>
      </c>
    </row>
    <row r="7" spans="1:22" x14ac:dyDescent="0.3">
      <c r="A7" s="1">
        <v>95300</v>
      </c>
      <c r="B7" s="1">
        <v>4990</v>
      </c>
      <c r="C7" s="3">
        <v>9.9999999999999995E-8</v>
      </c>
      <c r="D7" s="1">
        <f>1/(1/A7 +1/B7)</f>
        <v>4741.7190148569143</v>
      </c>
      <c r="E7" s="3">
        <f>2*PI()*D7*C7</f>
        <v>2.9793099244923025E-3</v>
      </c>
      <c r="F7" s="3">
        <v>2.174E-4</v>
      </c>
      <c r="G7" s="6">
        <v>5</v>
      </c>
      <c r="H7" s="3">
        <f>1/(E7*G7^2)</f>
        <v>13.425927820119723</v>
      </c>
      <c r="I7" s="1">
        <v>2</v>
      </c>
      <c r="J7" s="1">
        <v>2.21254E-2</v>
      </c>
      <c r="K7" s="1">
        <v>3.7100000000000001E-8</v>
      </c>
      <c r="L7" s="1">
        <f>3*I7*J7/(4*K7)</f>
        <v>894557.95148247969</v>
      </c>
      <c r="M7" s="3">
        <f>1/(G7*L7*E7)</f>
        <v>7.5042247390848208E-5</v>
      </c>
      <c r="N7" s="1">
        <v>18</v>
      </c>
      <c r="O7" s="1">
        <v>733.3</v>
      </c>
      <c r="P7" s="3">
        <f>'Torque Control'!G7</f>
        <v>4.0000000000000003E-5</v>
      </c>
      <c r="Q7" s="3">
        <f>P7*15</f>
        <v>6.0000000000000006E-4</v>
      </c>
      <c r="R7" s="3">
        <f>M7</f>
        <v>7.5042247390848208E-5</v>
      </c>
      <c r="S7" s="3">
        <f>H7*R7</f>
        <v>1.0075117969290956E-3</v>
      </c>
      <c r="T7" s="3">
        <f>4*PI()*O7/(N7*I7)</f>
        <v>255.96998809748837</v>
      </c>
      <c r="U7" s="10">
        <f>S7*Q7*T7</f>
        <v>1.5473566960081184E-4</v>
      </c>
      <c r="V7" s="11">
        <f>R7*T7</f>
        <v>1.9208563171444194E-2</v>
      </c>
    </row>
    <row r="8" spans="1:22" x14ac:dyDescent="0.3">
      <c r="A8" s="1">
        <v>95300</v>
      </c>
      <c r="B8" s="1">
        <v>4990</v>
      </c>
      <c r="C8" s="3">
        <v>9.9999999999999995E-8</v>
      </c>
      <c r="D8" s="1">
        <f>1/(1/A8 +1/B8)</f>
        <v>4741.7190148569143</v>
      </c>
      <c r="E8" s="3">
        <v>1E-3</v>
      </c>
      <c r="F8" s="3">
        <v>2.174E-4</v>
      </c>
      <c r="G8" s="6">
        <v>5</v>
      </c>
      <c r="H8" s="3">
        <f>1/(E8*G8^2)</f>
        <v>40</v>
      </c>
      <c r="I8" s="1">
        <v>2</v>
      </c>
      <c r="J8" s="1">
        <v>2.21254E-2</v>
      </c>
      <c r="K8" s="1">
        <v>3.7100000000000001E-8</v>
      </c>
      <c r="L8" s="1">
        <f>3*I8*J8/(4*K8)</f>
        <v>894557.95148247969</v>
      </c>
      <c r="M8" s="3">
        <f>1/(G8*L8*E8)</f>
        <v>2.2357411240776066E-4</v>
      </c>
      <c r="N8" s="1">
        <v>18</v>
      </c>
      <c r="O8" s="1">
        <v>733.3</v>
      </c>
      <c r="P8" s="3">
        <f>'Torque Control'!G8</f>
        <v>4.0000000000000003E-5</v>
      </c>
      <c r="Q8" s="3">
        <f>P8*15</f>
        <v>6.0000000000000006E-4</v>
      </c>
      <c r="R8" s="3">
        <f>M8</f>
        <v>2.2357411240776066E-4</v>
      </c>
      <c r="S8" s="3">
        <f>H8*R8</f>
        <v>8.9429644963104262E-3</v>
      </c>
      <c r="T8" s="3">
        <f>4*PI()*O8/(N8*I8)</f>
        <v>255.96998809748837</v>
      </c>
      <c r="U8" s="10">
        <f>S8*Q8*T8</f>
        <v>1.3734783094061047E-3</v>
      </c>
      <c r="V8" s="11">
        <f>R8*T8</f>
        <v>5.7228262891921018E-2</v>
      </c>
    </row>
    <row r="9" spans="1:22" x14ac:dyDescent="0.3">
      <c r="A9" s="1">
        <v>95300</v>
      </c>
      <c r="B9" s="1">
        <v>4990</v>
      </c>
      <c r="C9" s="3">
        <v>9.9999999999999995E-8</v>
      </c>
      <c r="D9" s="1">
        <f>1/(1/A9 +1/B9)</f>
        <v>4741.7190148569143</v>
      </c>
      <c r="E9" s="3">
        <v>1E-3</v>
      </c>
      <c r="F9" s="3">
        <v>2.174E-4</v>
      </c>
      <c r="G9" s="6">
        <v>5</v>
      </c>
      <c r="H9" s="3">
        <f>1/(E9*G9^2)</f>
        <v>40</v>
      </c>
      <c r="I9" s="1">
        <v>2</v>
      </c>
      <c r="J9" s="1">
        <v>2.21254E-2</v>
      </c>
      <c r="K9" s="1">
        <v>3.7100000000000001E-8</v>
      </c>
      <c r="L9" s="1">
        <f>3*I9*J9/(4*K9)</f>
        <v>894557.95148247969</v>
      </c>
      <c r="M9" s="3">
        <f>1/(G9*L9*E9)</f>
        <v>2.2357411240776066E-4</v>
      </c>
      <c r="N9" s="1">
        <v>18</v>
      </c>
      <c r="O9" s="1">
        <v>733.3</v>
      </c>
      <c r="P9" s="3">
        <f>'Torque Control'!G9</f>
        <v>1E-4</v>
      </c>
      <c r="Q9" s="3">
        <f>P9*15</f>
        <v>1.5E-3</v>
      </c>
      <c r="R9" s="3">
        <f>M9</f>
        <v>2.2357411240776066E-4</v>
      </c>
      <c r="S9" s="3">
        <f>H9*R9</f>
        <v>8.9429644963104262E-3</v>
      </c>
      <c r="T9" s="3">
        <f>4*PI()*O9/(N9*I9)</f>
        <v>255.96998809748837</v>
      </c>
      <c r="U9" s="10">
        <f>S9*Q9*T9</f>
        <v>3.4336957735152615E-3</v>
      </c>
      <c r="V9" s="11">
        <f>R9*T9</f>
        <v>5.7228262891921018E-2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tabSelected="1" workbookViewId="0">
      <selection activeCell="N15" sqref="N15"/>
    </sheetView>
  </sheetViews>
  <sheetFormatPr defaultRowHeight="14.4" x14ac:dyDescent="0.3"/>
  <cols>
    <col min="1" max="1" width="10.5546875" customWidth="1"/>
    <col min="3" max="3" width="12" bestFit="1" customWidth="1"/>
  </cols>
  <sheetData>
    <row r="2" spans="1:17" ht="18" x14ac:dyDescent="0.35">
      <c r="A2" s="7" t="s">
        <v>28</v>
      </c>
      <c r="J2" s="1"/>
      <c r="K2" s="1"/>
    </row>
    <row r="4" spans="1:17" x14ac:dyDescent="0.3">
      <c r="A4" s="8" t="s">
        <v>29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2" t="s">
        <v>31</v>
      </c>
      <c r="C6" s="2" t="s">
        <v>32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3">
        <f>'Torque Control'!L2</f>
        <v>0.77890217724624344</v>
      </c>
      <c r="C7" s="3">
        <f>'Torque Control'!O2</f>
        <v>0.38417751162586172</v>
      </c>
      <c r="D7" t="s">
        <v>37</v>
      </c>
    </row>
    <row r="8" spans="1:17" x14ac:dyDescent="0.3">
      <c r="A8" s="3">
        <f>'Torque Control'!L3</f>
        <v>0.77890217724624344</v>
      </c>
      <c r="C8" s="3">
        <f>'Torque Control'!O3</f>
        <v>0.38417751162586172</v>
      </c>
    </row>
    <row r="9" spans="1:17" x14ac:dyDescent="0.3">
      <c r="A9" s="3">
        <f>'Torque Control'!L4</f>
        <v>0.58417663293468258</v>
      </c>
      <c r="C9" s="3">
        <f>'Torque Control'!O4</f>
        <v>0.51223668216781582</v>
      </c>
      <c r="D9" t="s">
        <v>38</v>
      </c>
    </row>
    <row r="10" spans="1:17" x14ac:dyDescent="0.3">
      <c r="A10" s="3">
        <f>'Torque Control'!L5</f>
        <v>0.58417663293468258</v>
      </c>
      <c r="C10" s="3">
        <f>'Torque Control'!O5</f>
        <v>0.51223668216781582</v>
      </c>
    </row>
    <row r="11" spans="1:17" x14ac:dyDescent="0.3">
      <c r="A11" s="3">
        <f>'Torque Control'!L6</f>
        <v>0.46734130634774612</v>
      </c>
      <c r="C11" s="3">
        <f>'Torque Control'!O6</f>
        <v>0.64029585270976963</v>
      </c>
      <c r="D11" t="s">
        <v>40</v>
      </c>
    </row>
    <row r="12" spans="1:17" x14ac:dyDescent="0.3">
      <c r="A12" s="3">
        <f>'Torque Control'!L7</f>
        <v>0.23367065317387306</v>
      </c>
      <c r="C12" s="3">
        <f>'Torque Control'!O7</f>
        <v>1.2805917054195393</v>
      </c>
      <c r="D12" t="s">
        <v>44</v>
      </c>
    </row>
    <row r="13" spans="1:17" x14ac:dyDescent="0.3">
      <c r="A13" s="3">
        <f>'Torque Control'!L8</f>
        <v>0.23367065317387306</v>
      </c>
      <c r="C13" s="3">
        <f>'Torque Control'!O8</f>
        <v>1.2805917054195393</v>
      </c>
    </row>
    <row r="14" spans="1:17" x14ac:dyDescent="0.3">
      <c r="A14" s="3">
        <f>'Torque Control'!L9</f>
        <v>0.58417663293468258</v>
      </c>
      <c r="C14" s="3">
        <f>'Torque Control'!O9</f>
        <v>0.51223668216781582</v>
      </c>
      <c r="D14" t="s">
        <v>46</v>
      </c>
    </row>
    <row r="15" spans="1:17" x14ac:dyDescent="0.3">
      <c r="A15" s="3"/>
      <c r="C15" s="3"/>
    </row>
    <row r="16" spans="1:17" x14ac:dyDescent="0.3">
      <c r="A16" s="3"/>
      <c r="C16" s="3"/>
    </row>
    <row r="17" spans="1:10" x14ac:dyDescent="0.3">
      <c r="A17" s="3"/>
      <c r="C17" s="3"/>
    </row>
    <row r="19" spans="1:10" ht="18" x14ac:dyDescent="0.35">
      <c r="A19" s="7" t="s">
        <v>30</v>
      </c>
    </row>
    <row r="21" spans="1:10" x14ac:dyDescent="0.3">
      <c r="A21" s="8" t="s">
        <v>29</v>
      </c>
    </row>
    <row r="23" spans="1:10" x14ac:dyDescent="0.3">
      <c r="A23" s="2" t="s">
        <v>33</v>
      </c>
      <c r="B23" s="2"/>
      <c r="C23" s="2" t="s">
        <v>34</v>
      </c>
      <c r="D23" s="1"/>
      <c r="E23" s="1"/>
    </row>
    <row r="24" spans="1:10" x14ac:dyDescent="0.3">
      <c r="A24" s="3">
        <f>'Speed Control'!U2</f>
        <v>5.1578556533603953E-4</v>
      </c>
      <c r="C24" s="3">
        <f>'Speed Control'!V2</f>
        <v>1.9208563171444194E-2</v>
      </c>
      <c r="D24" s="1"/>
      <c r="E24" s="1"/>
    </row>
    <row r="25" spans="1:10" x14ac:dyDescent="0.3">
      <c r="A25" s="3">
        <f>'Speed Control'!U3</f>
        <v>1.0073936822969521E-3</v>
      </c>
      <c r="C25" s="3">
        <f>'Speed Control'!V3</f>
        <v>2.4010703964305238E-2</v>
      </c>
      <c r="D25" t="s">
        <v>41</v>
      </c>
    </row>
    <row r="26" spans="1:10" x14ac:dyDescent="0.3">
      <c r="A26" s="3">
        <f>'Speed Control'!U4</f>
        <v>7.5554526172271408E-4</v>
      </c>
      <c r="C26" s="3">
        <f>'Speed Control'!V4</f>
        <v>2.4010703964305238E-2</v>
      </c>
    </row>
    <row r="27" spans="1:10" x14ac:dyDescent="0.3">
      <c r="A27" s="3">
        <f>'Speed Control'!U5</f>
        <v>3.8683917400202957E-4</v>
      </c>
      <c r="C27" s="3">
        <f>'Speed Control'!V5</f>
        <v>1.9208563171444194E-2</v>
      </c>
      <c r="D27" t="s">
        <v>42</v>
      </c>
      <c r="J27" t="s">
        <v>43</v>
      </c>
    </row>
    <row r="28" spans="1:10" x14ac:dyDescent="0.3">
      <c r="A28" s="3">
        <f>'Speed Control'!U6</f>
        <v>3.0947133920162368E-4</v>
      </c>
      <c r="C28" s="3">
        <f>'Speed Control'!V6</f>
        <v>1.9208563171444194E-2</v>
      </c>
    </row>
    <row r="29" spans="1:10" x14ac:dyDescent="0.3">
      <c r="A29" s="3">
        <f>'Speed Control'!U7</f>
        <v>1.5473566960081184E-4</v>
      </c>
      <c r="C29" s="3">
        <f>'Speed Control'!V7</f>
        <v>1.9208563171444194E-2</v>
      </c>
    </row>
    <row r="30" spans="1:10" x14ac:dyDescent="0.3">
      <c r="A30" s="3">
        <f>'Speed Control'!U8</f>
        <v>1.3734783094061047E-3</v>
      </c>
      <c r="C30" s="3">
        <f>'Speed Control'!V8</f>
        <v>5.7228262891921018E-2</v>
      </c>
      <c r="D30" t="s">
        <v>45</v>
      </c>
    </row>
    <row r="31" spans="1:10" x14ac:dyDescent="0.3">
      <c r="A31" s="3">
        <f>'Speed Control'!U9</f>
        <v>3.4336957735152615E-3</v>
      </c>
      <c r="C31" s="3">
        <f>'Speed Control'!V9</f>
        <v>5.7228262891921018E-2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Torque Control</vt:lpstr>
      <vt:lpstr>Speed Control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Reagan</dc:creator>
  <cp:lastModifiedBy>David Reagan</cp:lastModifiedBy>
  <dcterms:created xsi:type="dcterms:W3CDTF">2020-05-13T15:24:40Z</dcterms:created>
  <dcterms:modified xsi:type="dcterms:W3CDTF">2020-05-15T13:52:51Z</dcterms:modified>
</cp:coreProperties>
</file>