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1.xml" ContentType="application/vnd.openxmlformats-officedocument.them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bil.sharepoint.com/sites/HVDC_Architecture_Development_Capability/Shared Documents/General/800VDC Isolated Rectifier/05_Control_SW_FW/"/>
    </mc:Choice>
  </mc:AlternateContent>
  <xr:revisionPtr revIDLastSave="134" documentId="8_{97E36D97-50C4-4AD4-98F0-633A91768BEA}" xr6:coauthVersionLast="47" xr6:coauthVersionMax="47" xr10:uidLastSave="{597E0888-B7BE-41C2-910D-9EBD6A0A7CEF}"/>
  <bookViews>
    <workbookView xWindow="30585" yWindow="1350" windowWidth="24615" windowHeight="12465" activeTab="3" xr2:uid="{561BADEF-DD42-4871-8F0F-20798F695815}"/>
  </bookViews>
  <sheets>
    <sheet name="Sheet2" sheetId="2" r:id="rId1"/>
    <sheet name="Sheet1" sheetId="1" r:id="rId2"/>
    <sheet name="Sheet3" sheetId="3" r:id="rId3"/>
    <sheet name="Min Sampling tim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4" l="1"/>
  <c r="T18" i="4"/>
  <c r="T16" i="4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6" i="2"/>
  <c r="C6" i="2"/>
  <c r="E6" i="2" s="1"/>
  <c r="C7" i="2"/>
  <c r="E7" i="2" s="1"/>
  <c r="C8" i="2"/>
  <c r="E8" i="2"/>
  <c r="C9" i="2"/>
  <c r="E9" i="2" s="1"/>
  <c r="C10" i="2"/>
  <c r="E10" i="2" s="1"/>
  <c r="C11" i="2"/>
  <c r="E11" i="2"/>
  <c r="C12" i="2"/>
  <c r="E12" i="2"/>
  <c r="C13" i="2"/>
  <c r="E13" i="2"/>
  <c r="C14" i="2"/>
  <c r="E14" i="2" s="1"/>
  <c r="C15" i="2"/>
  <c r="E15" i="2"/>
  <c r="C16" i="2"/>
  <c r="E16" i="2"/>
  <c r="C17" i="2"/>
  <c r="E17" i="2"/>
  <c r="C18" i="2"/>
  <c r="E18" i="2" s="1"/>
  <c r="C19" i="2"/>
  <c r="E19" i="2"/>
  <c r="F17" i="1"/>
  <c r="I17" i="1"/>
  <c r="F18" i="1"/>
  <c r="I18" i="1"/>
  <c r="F5" i="1"/>
  <c r="I5" i="1" s="1"/>
  <c r="F6" i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4" i="1"/>
  <c r="I4" i="1" s="1"/>
  <c r="T20" i="4" l="1"/>
</calcChain>
</file>

<file path=xl/sharedStrings.xml><?xml version="1.0" encoding="utf-8"?>
<sst xmlns="http://schemas.openxmlformats.org/spreadsheetml/2006/main" count="33" uniqueCount="30">
  <si>
    <t>ADC Volt</t>
  </si>
  <si>
    <t>ADC Count (Ideal)</t>
  </si>
  <si>
    <t>Phase A Count (C=200p)</t>
  </si>
  <si>
    <t>Phase B Count (C=1n)</t>
  </si>
  <si>
    <t>Delta</t>
  </si>
  <si>
    <t xml:space="preserve">Phase A Count </t>
  </si>
  <si>
    <t>16 bit ADC</t>
  </si>
  <si>
    <t>ADC input filter on EVB: R=100ohm, C=200pf</t>
  </si>
  <si>
    <t>Vref = 2.5V (External)</t>
  </si>
  <si>
    <t>Captured data in the test</t>
  </si>
  <si>
    <t>Info</t>
  </si>
  <si>
    <t>Circuit on the Control board</t>
  </si>
  <si>
    <t>Circuit on TI DSP EVB</t>
  </si>
  <si>
    <t>Delta Percent</t>
  </si>
  <si>
    <t>TMS320f28p65</t>
  </si>
  <si>
    <t>A8</t>
  </si>
  <si>
    <t>ADC bit</t>
  </si>
  <si>
    <t>Ron (ohm)</t>
  </si>
  <si>
    <t>Rs</t>
  </si>
  <si>
    <t>Rs (ohm)</t>
  </si>
  <si>
    <t>ADC Channel</t>
  </si>
  <si>
    <t>T</t>
  </si>
  <si>
    <t xml:space="preserve">Cs </t>
  </si>
  <si>
    <t xml:space="preserve">Ch </t>
  </si>
  <si>
    <t xml:space="preserve">Cp </t>
  </si>
  <si>
    <t>k</t>
  </si>
  <si>
    <t>tsh</t>
  </si>
  <si>
    <t>Minimum ts+h</t>
  </si>
  <si>
    <t>Time constant</t>
  </si>
  <si>
    <t>Number of time constants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</si>
</sst>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2" xfId="0" applyNumberForma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Sheet2!$C$5</c:f>
              <c:strCache>
                <c:ptCount val="1"/>
                <c:pt idx="0">
                  <c:v>ADC Count (Ideal)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Sheet2!$B$6:$B$19</c:f>
              <c:numCache>
                <c:formatCode>General</c:formatCode>
                <c:ptCount val="14"/>
                <c:pt idx="0">
                  <c:v>3.0000000000000001E-3</c:v>
                </c:pt>
                <c:pt idx="1">
                  <c:v>0.2</c:v>
                </c:pt>
                <c:pt idx="2">
                  <c:v>0.40500000000000003</c:v>
                </c:pt>
                <c:pt idx="3">
                  <c:v>0.60099999999999998</c:v>
                </c:pt>
                <c:pt idx="4">
                  <c:v>0.8</c:v>
                </c:pt>
                <c:pt idx="5">
                  <c:v>1.0049999999999999</c:v>
                </c:pt>
                <c:pt idx="6">
                  <c:v>1.202</c:v>
                </c:pt>
                <c:pt idx="7">
                  <c:v>1.4059999999999999</c:v>
                </c:pt>
                <c:pt idx="8">
                  <c:v>1.6020000000000001</c:v>
                </c:pt>
                <c:pt idx="9">
                  <c:v>1.8080000000000001</c:v>
                </c:pt>
                <c:pt idx="10">
                  <c:v>2.0049999999999999</c:v>
                </c:pt>
                <c:pt idx="11">
                  <c:v>2.2029999999999998</c:v>
                </c:pt>
                <c:pt idx="12">
                  <c:v>2.4079999999999999</c:v>
                </c:pt>
                <c:pt idx="13">
                  <c:v>2.4950000000000001</c:v>
                </c:pt>
              </c:numCache>
            </c:numRef>
          </c:xVal>
          <c:yVal>
            <c:numRef>
              <c:f>Sheet2!$C$6:$C$19</c:f>
              <c:numCache>
                <c:formatCode>General</c:formatCode>
                <c:ptCount val="14"/>
                <c:pt idx="0">
                  <c:v>78.643200000000007</c:v>
                </c:pt>
                <c:pt idx="1">
                  <c:v>5242.88</c:v>
                </c:pt>
                <c:pt idx="2">
                  <c:v>10616.832</c:v>
                </c:pt>
                <c:pt idx="3">
                  <c:v>15754.8544</c:v>
                </c:pt>
                <c:pt idx="4">
                  <c:v>20971.52</c:v>
                </c:pt>
                <c:pt idx="5">
                  <c:v>26345.471999999998</c:v>
                </c:pt>
                <c:pt idx="6">
                  <c:v>31509.7088</c:v>
                </c:pt>
                <c:pt idx="7">
                  <c:v>36857.446400000001</c:v>
                </c:pt>
                <c:pt idx="8">
                  <c:v>41995.468800000002</c:v>
                </c:pt>
                <c:pt idx="9">
                  <c:v>47395.635200000004</c:v>
                </c:pt>
                <c:pt idx="10">
                  <c:v>52559.871999999996</c:v>
                </c:pt>
                <c:pt idx="11">
                  <c:v>57750.323199999999</c:v>
                </c:pt>
                <c:pt idx="12">
                  <c:v>63124.275199999996</c:v>
                </c:pt>
                <c:pt idx="13">
                  <c:v>65404.928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EE-495B-98EA-BF73B59435F6}"/>
            </c:ext>
          </c:extLst>
        </c:ser>
        <c:ser>
          <c:idx val="1"/>
          <c:order val="1"/>
          <c:tx>
            <c:strRef>
              <c:f>Sheet2!$D$5</c:f>
              <c:strCache>
                <c:ptCount val="1"/>
                <c:pt idx="0">
                  <c:v>Phase A Count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Sheet2!$B$6:$B$19</c:f>
              <c:numCache>
                <c:formatCode>General</c:formatCode>
                <c:ptCount val="14"/>
                <c:pt idx="0">
                  <c:v>3.0000000000000001E-3</c:v>
                </c:pt>
                <c:pt idx="1">
                  <c:v>0.2</c:v>
                </c:pt>
                <c:pt idx="2">
                  <c:v>0.40500000000000003</c:v>
                </c:pt>
                <c:pt idx="3">
                  <c:v>0.60099999999999998</c:v>
                </c:pt>
                <c:pt idx="4">
                  <c:v>0.8</c:v>
                </c:pt>
                <c:pt idx="5">
                  <c:v>1.0049999999999999</c:v>
                </c:pt>
                <c:pt idx="6">
                  <c:v>1.202</c:v>
                </c:pt>
                <c:pt idx="7">
                  <c:v>1.4059999999999999</c:v>
                </c:pt>
                <c:pt idx="8">
                  <c:v>1.6020000000000001</c:v>
                </c:pt>
                <c:pt idx="9">
                  <c:v>1.8080000000000001</c:v>
                </c:pt>
                <c:pt idx="10">
                  <c:v>2.0049999999999999</c:v>
                </c:pt>
                <c:pt idx="11">
                  <c:v>2.2029999999999998</c:v>
                </c:pt>
                <c:pt idx="12">
                  <c:v>2.4079999999999999</c:v>
                </c:pt>
                <c:pt idx="13">
                  <c:v>2.4950000000000001</c:v>
                </c:pt>
              </c:numCache>
            </c:numRef>
          </c:xVal>
          <c:yVal>
            <c:numRef>
              <c:f>Sheet2!$D$6:$D$19</c:f>
              <c:numCache>
                <c:formatCode>General</c:formatCode>
                <c:ptCount val="14"/>
                <c:pt idx="0">
                  <c:v>230</c:v>
                </c:pt>
                <c:pt idx="1">
                  <c:v>5652</c:v>
                </c:pt>
                <c:pt idx="2">
                  <c:v>10799</c:v>
                </c:pt>
                <c:pt idx="3">
                  <c:v>15759</c:v>
                </c:pt>
                <c:pt idx="4">
                  <c:v>20766</c:v>
                </c:pt>
                <c:pt idx="5">
                  <c:v>26009</c:v>
                </c:pt>
                <c:pt idx="6">
                  <c:v>31147</c:v>
                </c:pt>
                <c:pt idx="7">
                  <c:v>36563</c:v>
                </c:pt>
                <c:pt idx="8">
                  <c:v>41832</c:v>
                </c:pt>
                <c:pt idx="9">
                  <c:v>47342</c:v>
                </c:pt>
                <c:pt idx="10">
                  <c:v>52690</c:v>
                </c:pt>
                <c:pt idx="11">
                  <c:v>58023</c:v>
                </c:pt>
                <c:pt idx="12">
                  <c:v>63557</c:v>
                </c:pt>
                <c:pt idx="13">
                  <c:v>65535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EE-495B-98EA-BF73B59435F6}"/>
            </c:ext>
          </c:extLst>
        </c:ser>
        <c:ser>
          <c:idx val="2"/>
          <c:order val="2"/>
          <c:tx>
            <c:strRef>
              <c:f>Sheet2!$E$5</c:f>
              <c:strCache>
                <c:ptCount val="1"/>
                <c:pt idx="0">
                  <c:v>Delta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Sheet2!$B$6:$B$19</c:f>
              <c:numCache>
                <c:formatCode>General</c:formatCode>
                <c:ptCount val="14"/>
                <c:pt idx="0">
                  <c:v>3.0000000000000001E-3</c:v>
                </c:pt>
                <c:pt idx="1">
                  <c:v>0.2</c:v>
                </c:pt>
                <c:pt idx="2">
                  <c:v>0.40500000000000003</c:v>
                </c:pt>
                <c:pt idx="3">
                  <c:v>0.60099999999999998</c:v>
                </c:pt>
                <c:pt idx="4">
                  <c:v>0.8</c:v>
                </c:pt>
                <c:pt idx="5">
                  <c:v>1.0049999999999999</c:v>
                </c:pt>
                <c:pt idx="6">
                  <c:v>1.202</c:v>
                </c:pt>
                <c:pt idx="7">
                  <c:v>1.4059999999999999</c:v>
                </c:pt>
                <c:pt idx="8">
                  <c:v>1.6020000000000001</c:v>
                </c:pt>
                <c:pt idx="9">
                  <c:v>1.8080000000000001</c:v>
                </c:pt>
                <c:pt idx="10">
                  <c:v>2.0049999999999999</c:v>
                </c:pt>
                <c:pt idx="11">
                  <c:v>2.2029999999999998</c:v>
                </c:pt>
                <c:pt idx="12">
                  <c:v>2.4079999999999999</c:v>
                </c:pt>
                <c:pt idx="13">
                  <c:v>2.4950000000000001</c:v>
                </c:pt>
              </c:numCache>
            </c:numRef>
          </c:xVal>
          <c:yVal>
            <c:numRef>
              <c:f>Sheet2!$E$6:$E$19</c:f>
              <c:numCache>
                <c:formatCode>General</c:formatCode>
                <c:ptCount val="14"/>
                <c:pt idx="0">
                  <c:v>-151.35679999999999</c:v>
                </c:pt>
                <c:pt idx="1">
                  <c:v>-409.11999999999989</c:v>
                </c:pt>
                <c:pt idx="2">
                  <c:v>-182.16799999999967</c:v>
                </c:pt>
                <c:pt idx="3">
                  <c:v>-4.1455999999998312</c:v>
                </c:pt>
                <c:pt idx="4">
                  <c:v>205.52000000000044</c:v>
                </c:pt>
                <c:pt idx="5">
                  <c:v>336.47199999999793</c:v>
                </c:pt>
                <c:pt idx="6">
                  <c:v>362.70880000000034</c:v>
                </c:pt>
                <c:pt idx="7">
                  <c:v>294.44640000000072</c:v>
                </c:pt>
                <c:pt idx="8">
                  <c:v>163.46880000000237</c:v>
                </c:pt>
                <c:pt idx="9">
                  <c:v>53.635200000004261</c:v>
                </c:pt>
                <c:pt idx="10">
                  <c:v>-130.12800000000425</c:v>
                </c:pt>
                <c:pt idx="11">
                  <c:v>-272.67680000000109</c:v>
                </c:pt>
                <c:pt idx="12">
                  <c:v>-432.7248000000036</c:v>
                </c:pt>
                <c:pt idx="13">
                  <c:v>-130.07200000000012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EE-495B-98EA-BF73B5943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28904"/>
        <c:axId val="597330952"/>
      </c:scatterChart>
      <c:valAx>
        <c:axId val="597328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30952"/>
        <c:crosses val="autoZero"/>
        <c:crossBetween val="midCat"/>
      </c:valAx>
      <c:valAx>
        <c:axId val="59733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28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tx>
            <c:strRef>
              <c:f>Sheet2!$E$5</c:f>
              <c:strCache>
                <c:ptCount val="1"/>
                <c:pt idx="0">
                  <c:v>Delta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Sheet2!$B$6:$B$19</c:f>
              <c:numCache>
                <c:formatCode>General</c:formatCode>
                <c:ptCount val="14"/>
                <c:pt idx="0">
                  <c:v>3.0000000000000001E-3</c:v>
                </c:pt>
                <c:pt idx="1">
                  <c:v>0.2</c:v>
                </c:pt>
                <c:pt idx="2">
                  <c:v>0.40500000000000003</c:v>
                </c:pt>
                <c:pt idx="3">
                  <c:v>0.60099999999999998</c:v>
                </c:pt>
                <c:pt idx="4">
                  <c:v>0.8</c:v>
                </c:pt>
                <c:pt idx="5">
                  <c:v>1.0049999999999999</c:v>
                </c:pt>
                <c:pt idx="6">
                  <c:v>1.202</c:v>
                </c:pt>
                <c:pt idx="7">
                  <c:v>1.4059999999999999</c:v>
                </c:pt>
                <c:pt idx="8">
                  <c:v>1.6020000000000001</c:v>
                </c:pt>
                <c:pt idx="9">
                  <c:v>1.8080000000000001</c:v>
                </c:pt>
                <c:pt idx="10">
                  <c:v>2.0049999999999999</c:v>
                </c:pt>
                <c:pt idx="11">
                  <c:v>2.2029999999999998</c:v>
                </c:pt>
                <c:pt idx="12">
                  <c:v>2.4079999999999999</c:v>
                </c:pt>
                <c:pt idx="13">
                  <c:v>2.4950000000000001</c:v>
                </c:pt>
              </c:numCache>
            </c:numRef>
          </c:xVal>
          <c:yVal>
            <c:numRef>
              <c:f>Sheet2!$E$6:$E$19</c:f>
              <c:numCache>
                <c:formatCode>General</c:formatCode>
                <c:ptCount val="14"/>
                <c:pt idx="0">
                  <c:v>-151.35679999999999</c:v>
                </c:pt>
                <c:pt idx="1">
                  <c:v>-409.11999999999989</c:v>
                </c:pt>
                <c:pt idx="2">
                  <c:v>-182.16799999999967</c:v>
                </c:pt>
                <c:pt idx="3">
                  <c:v>-4.1455999999998312</c:v>
                </c:pt>
                <c:pt idx="4">
                  <c:v>205.52000000000044</c:v>
                </c:pt>
                <c:pt idx="5">
                  <c:v>336.47199999999793</c:v>
                </c:pt>
                <c:pt idx="6">
                  <c:v>362.70880000000034</c:v>
                </c:pt>
                <c:pt idx="7">
                  <c:v>294.44640000000072</c:v>
                </c:pt>
                <c:pt idx="8">
                  <c:v>163.46880000000237</c:v>
                </c:pt>
                <c:pt idx="9">
                  <c:v>53.635200000004261</c:v>
                </c:pt>
                <c:pt idx="10">
                  <c:v>-130.12800000000425</c:v>
                </c:pt>
                <c:pt idx="11">
                  <c:v>-272.67680000000109</c:v>
                </c:pt>
                <c:pt idx="12">
                  <c:v>-432.7248000000036</c:v>
                </c:pt>
                <c:pt idx="13">
                  <c:v>-130.07200000000012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44-40FB-970F-587353C0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28904"/>
        <c:axId val="597330952"/>
      </c:scatterChart>
      <c:valAx>
        <c:axId val="597328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30952"/>
        <c:crosses val="autoZero"/>
        <c:crossBetween val="midCat"/>
      </c:valAx>
      <c:valAx>
        <c:axId val="59733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28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6187</xdr:colOff>
      <xdr:row>28</xdr:row>
      <xdr:rowOff>21379</xdr:rowOff>
    </xdr:from>
    <xdr:to>
      <xdr:col>13</xdr:col>
      <xdr:colOff>258536</xdr:colOff>
      <xdr:row>41</xdr:row>
      <xdr:rowOff>36680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CE4AFF-34C1-2321-3A90-1F3DB36F3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508" y="5573093"/>
          <a:ext cx="11314957" cy="2491801"/>
        </a:xfrm>
        <a:prstGeom prst="rect">
          <a:avLst/>
        </a:prstGeom>
      </xdr:spPr>
    </xdr:pic>
    <xdr:clientData/>
  </xdr:twoCellAnchor>
  <xdr:twoCellAnchor editAs="oneCell">
    <xdr:from>
      <xdr:col>13</xdr:col>
      <xdr:colOff>217713</xdr:colOff>
      <xdr:row>29</xdr:row>
      <xdr:rowOff>166358</xdr:rowOff>
    </xdr:from>
    <xdr:to>
      <xdr:col>29</xdr:col>
      <xdr:colOff>467310</xdr:colOff>
      <xdr:row>61</xdr:row>
      <xdr:rowOff>105880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8B9857-A149-B729-A1B5-E33DF4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92642" y="5908572"/>
          <a:ext cx="10046739" cy="6035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66675</xdr:rowOff>
    </xdr:from>
    <xdr:to>
      <xdr:col>27</xdr:col>
      <xdr:colOff>0</xdr:colOff>
      <xdr:row>46</xdr:row>
      <xdr:rowOff>38100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814002BD-76AA-4329-A4F5-E20B7FC30CF2}"/>
            </a:ext>
            <a:ext uri="{147F2762-F138-4A5C-976F-8EAC2B608ADB}">
              <a16:predDERef xmlns:a16="http://schemas.microsoft.com/office/drawing/2014/main" pred="{0A8B9857-A149-B729-A1B5-E33DF40DE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438150</xdr:colOff>
      <xdr:row>5</xdr:row>
      <xdr:rowOff>180975</xdr:rowOff>
    </xdr:from>
    <xdr:to>
      <xdr:col>49</xdr:col>
      <xdr:colOff>438150</xdr:colOff>
      <xdr:row>46</xdr:row>
      <xdr:rowOff>152400</xdr:rowOff>
    </xdr:to>
    <xdr:graphicFrame macro="">
      <xdr:nvGraphicFramePr>
        <xdr:cNvPr id="14" name="Chart 3">
          <a:extLst>
            <a:ext uri="{FF2B5EF4-FFF2-40B4-BE49-F238E27FC236}">
              <a16:creationId xmlns:a16="http://schemas.microsoft.com/office/drawing/2014/main" id="{302F59CF-7B4E-4D2A-B559-5A8AAF92F688}"/>
            </a:ext>
            <a:ext uri="{147F2762-F138-4A5C-976F-8EAC2B608ADB}">
              <a16:predDERef xmlns:a16="http://schemas.microsoft.com/office/drawing/2014/main" pred="{814002BD-76AA-4329-A4F5-E20B7FC30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7</xdr:row>
      <xdr:rowOff>142875</xdr:rowOff>
    </xdr:from>
    <xdr:to>
      <xdr:col>12</xdr:col>
      <xdr:colOff>38693</xdr:colOff>
      <xdr:row>14</xdr:row>
      <xdr:rowOff>133535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761B4A-EF80-FA0B-19FE-AB1A9A262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5" y="1476375"/>
          <a:ext cx="4248743" cy="1324160"/>
        </a:xfrm>
        <a:prstGeom prst="rect">
          <a:avLst/>
        </a:prstGeom>
      </xdr:spPr>
    </xdr:pic>
    <xdr:clientData/>
  </xdr:twoCellAnchor>
  <xdr:twoCellAnchor editAs="oneCell">
    <xdr:from>
      <xdr:col>16</xdr:col>
      <xdr:colOff>581025</xdr:colOff>
      <xdr:row>1</xdr:row>
      <xdr:rowOff>38100</xdr:rowOff>
    </xdr:from>
    <xdr:to>
      <xdr:col>24</xdr:col>
      <xdr:colOff>86503</xdr:colOff>
      <xdr:row>9</xdr:row>
      <xdr:rowOff>143102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42024-DE71-D873-E170-D185993B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900" y="228600"/>
          <a:ext cx="5572903" cy="1629002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</xdr:colOff>
      <xdr:row>14</xdr:row>
      <xdr:rowOff>57150</xdr:rowOff>
    </xdr:from>
    <xdr:to>
      <xdr:col>25</xdr:col>
      <xdr:colOff>181418</xdr:colOff>
      <xdr:row>16</xdr:row>
      <xdr:rowOff>152466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EF5BBF-C920-B0D0-7532-7A6841EDA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16050" y="2724150"/>
          <a:ext cx="3172268" cy="476316"/>
        </a:xfrm>
        <a:prstGeom prst="rect">
          <a:avLst/>
        </a:prstGeom>
      </xdr:spPr>
    </xdr:pic>
    <xdr:clientData/>
  </xdr:twoCellAnchor>
  <xdr:twoCellAnchor editAs="oneCell">
    <xdr:from>
      <xdr:col>20</xdr:col>
      <xdr:colOff>180974</xdr:colOff>
      <xdr:row>16</xdr:row>
      <xdr:rowOff>9525</xdr:rowOff>
    </xdr:from>
    <xdr:to>
      <xdr:col>24</xdr:col>
      <xdr:colOff>419527</xdr:colOff>
      <xdr:row>18</xdr:row>
      <xdr:rowOff>135650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0EA337B-847D-7FB2-1056-F231BFCF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39874" y="3057525"/>
          <a:ext cx="2676953" cy="507125"/>
        </a:xfrm>
        <a:prstGeom prst="rect">
          <a:avLst/>
        </a:prstGeom>
      </xdr:spPr>
    </xdr:pic>
    <xdr:clientData/>
  </xdr:twoCellAnchor>
  <xdr:twoCellAnchor editAs="oneCell">
    <xdr:from>
      <xdr:col>20</xdr:col>
      <xdr:colOff>142876</xdr:colOff>
      <xdr:row>18</xdr:row>
      <xdr:rowOff>142875</xdr:rowOff>
    </xdr:from>
    <xdr:to>
      <xdr:col>21</xdr:col>
      <xdr:colOff>523876</xdr:colOff>
      <xdr:row>20</xdr:row>
      <xdr:rowOff>94595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47A3DD-C160-85CE-DB65-C4B61FFD5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01776" y="3571875"/>
          <a:ext cx="990600" cy="332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19E2-EFF4-4385-A039-C1A2DFA3D9A6}">
  <dimension ref="B4:Z27"/>
  <sheetViews>
    <sheetView topLeftCell="A2" zoomScaleNormal="100" workbookViewId="0">
      <selection activeCell="Y29" sqref="Y29"/>
    </sheetView>
  </sheetViews>
  <sheetFormatPr defaultRowHeight="15" x14ac:dyDescent="0.25"/>
  <cols>
    <col min="2" max="2" width="12.85546875" customWidth="1"/>
    <col min="3" max="3" width="18.28515625" customWidth="1"/>
    <col min="4" max="4" width="16.5703125" customWidth="1"/>
    <col min="5" max="5" width="11.28515625" customWidth="1"/>
    <col min="6" max="6" width="13.7109375" customWidth="1"/>
    <col min="12" max="12" width="42.7109375" customWidth="1"/>
  </cols>
  <sheetData>
    <row r="4" spans="2:12" ht="24" x14ac:dyDescent="0.4">
      <c r="B4" s="6" t="s">
        <v>9</v>
      </c>
      <c r="C4" s="6"/>
      <c r="D4" s="6"/>
      <c r="E4" s="6"/>
      <c r="L4" s="7" t="s">
        <v>10</v>
      </c>
    </row>
    <row r="5" spans="2:12" x14ac:dyDescent="0.25">
      <c r="B5" s="2" t="s">
        <v>0</v>
      </c>
      <c r="C5" s="2" t="s">
        <v>1</v>
      </c>
      <c r="D5" s="2" t="s">
        <v>5</v>
      </c>
      <c r="E5" s="2" t="s">
        <v>4</v>
      </c>
      <c r="F5" s="2" t="s">
        <v>13</v>
      </c>
      <c r="L5" s="4" t="s">
        <v>8</v>
      </c>
    </row>
    <row r="6" spans="2:12" x14ac:dyDescent="0.25">
      <c r="B6" s="3">
        <v>3.0000000000000001E-3</v>
      </c>
      <c r="C6" s="3">
        <f>(B6*65536)/2.5</f>
        <v>78.643200000000007</v>
      </c>
      <c r="D6" s="3">
        <v>230</v>
      </c>
      <c r="E6" s="3">
        <f>C6-D6</f>
        <v>-151.35679999999999</v>
      </c>
      <c r="F6" s="8">
        <f>E6/65535</f>
        <v>-2.3095567254139008E-3</v>
      </c>
      <c r="L6" s="4" t="s">
        <v>6</v>
      </c>
    </row>
    <row r="7" spans="2:12" x14ac:dyDescent="0.25">
      <c r="B7" s="3">
        <v>0.2</v>
      </c>
      <c r="C7" s="3">
        <f>(B7*65536)/2.5</f>
        <v>5242.88</v>
      </c>
      <c r="D7" s="3">
        <v>5652</v>
      </c>
      <c r="E7" s="3">
        <f>C7-D7</f>
        <v>-409.11999999999989</v>
      </c>
      <c r="F7" s="8">
        <f>E7/65535</f>
        <v>-6.2427710383764386E-3</v>
      </c>
      <c r="L7" s="4" t="s">
        <v>7</v>
      </c>
    </row>
    <row r="8" spans="2:12" x14ac:dyDescent="0.25">
      <c r="B8" s="3">
        <v>0.40500000000000003</v>
      </c>
      <c r="C8" s="3">
        <f>(B8*65536)/2.5</f>
        <v>10616.832</v>
      </c>
      <c r="D8" s="3">
        <v>10799</v>
      </c>
      <c r="E8" s="3">
        <f>C8-D8</f>
        <v>-182.16799999999967</v>
      </c>
      <c r="F8" s="8">
        <f>E8/65535</f>
        <v>-2.7797055008773885E-3</v>
      </c>
    </row>
    <row r="9" spans="2:12" x14ac:dyDescent="0.25">
      <c r="B9" s="3">
        <v>0.60099999999999998</v>
      </c>
      <c r="C9" s="3">
        <f>(B9*65536)/2.5</f>
        <v>15754.8544</v>
      </c>
      <c r="D9" s="3">
        <v>15759</v>
      </c>
      <c r="E9" s="3">
        <f>C9-D9</f>
        <v>-4.1455999999998312</v>
      </c>
      <c r="F9" s="8">
        <f>E9/65535</f>
        <v>-6.3257801174942111E-5</v>
      </c>
    </row>
    <row r="10" spans="2:12" x14ac:dyDescent="0.25">
      <c r="B10" s="3">
        <v>0.8</v>
      </c>
      <c r="C10" s="3">
        <f>(B10*65536)/2.5</f>
        <v>20971.52</v>
      </c>
      <c r="D10" s="3">
        <v>20766</v>
      </c>
      <c r="E10" s="3">
        <f>C10-D10</f>
        <v>205.52000000000044</v>
      </c>
      <c r="F10" s="8">
        <f>E10/65535</f>
        <v>3.1360341802090554E-3</v>
      </c>
    </row>
    <row r="11" spans="2:12" x14ac:dyDescent="0.25">
      <c r="B11" s="3">
        <v>1.0049999999999999</v>
      </c>
      <c r="C11" s="3">
        <f>(B11*65536)/2.5</f>
        <v>26345.471999999998</v>
      </c>
      <c r="D11" s="3">
        <v>26009</v>
      </c>
      <c r="E11" s="3">
        <f>C11-D11</f>
        <v>336.47199999999793</v>
      </c>
      <c r="F11" s="8">
        <f>E11/65535</f>
        <v>5.1342336156252073E-3</v>
      </c>
    </row>
    <row r="12" spans="2:12" x14ac:dyDescent="0.25">
      <c r="B12" s="3">
        <v>1.202</v>
      </c>
      <c r="C12" s="3">
        <f>(B12*65536)/2.5</f>
        <v>31509.7088</v>
      </c>
      <c r="D12" s="3">
        <v>31147</v>
      </c>
      <c r="E12" s="3">
        <f>C12-D12</f>
        <v>362.70880000000034</v>
      </c>
      <c r="F12" s="8">
        <f>E12/65535</f>
        <v>5.5345815213244881E-3</v>
      </c>
    </row>
    <row r="13" spans="2:12" x14ac:dyDescent="0.25">
      <c r="B13" s="3">
        <v>1.4059999999999999</v>
      </c>
      <c r="C13" s="3">
        <f>(B13*65536)/2.5</f>
        <v>36857.446400000001</v>
      </c>
      <c r="D13" s="3">
        <v>36563</v>
      </c>
      <c r="E13" s="3">
        <f>C13-D13</f>
        <v>294.44640000000072</v>
      </c>
      <c r="F13" s="8">
        <f>E13/65535</f>
        <v>4.4929640650034439E-3</v>
      </c>
    </row>
    <row r="14" spans="2:12" x14ac:dyDescent="0.25">
      <c r="B14" s="3">
        <v>1.6020000000000001</v>
      </c>
      <c r="C14" s="3">
        <f>(B14*65536)/2.5</f>
        <v>41995.468800000002</v>
      </c>
      <c r="D14" s="3">
        <v>41832</v>
      </c>
      <c r="E14" s="3">
        <f>C14-D14</f>
        <v>163.46880000000237</v>
      </c>
      <c r="F14" s="8">
        <f>E14/65535</f>
        <v>2.4943739986267241E-3</v>
      </c>
    </row>
    <row r="15" spans="2:12" x14ac:dyDescent="0.25">
      <c r="B15" s="3">
        <v>1.8080000000000001</v>
      </c>
      <c r="C15" s="3">
        <f>(B15*65536)/2.5</f>
        <v>47395.635200000004</v>
      </c>
      <c r="D15" s="3">
        <v>47342</v>
      </c>
      <c r="E15" s="3">
        <f>C15-D15</f>
        <v>53.635200000004261</v>
      </c>
      <c r="F15" s="8">
        <f>E15/65535</f>
        <v>8.1842069123375691E-4</v>
      </c>
    </row>
    <row r="16" spans="2:12" x14ac:dyDescent="0.25">
      <c r="B16" s="3">
        <v>2.0049999999999999</v>
      </c>
      <c r="C16" s="3">
        <f>(B16*65536)/2.5</f>
        <v>52559.871999999996</v>
      </c>
      <c r="D16" s="3">
        <v>52690</v>
      </c>
      <c r="E16" s="3">
        <f>C16-D16</f>
        <v>-130.12800000000425</v>
      </c>
      <c r="F16" s="8">
        <f>E16/65535</f>
        <v>-1.985626001373377E-3</v>
      </c>
    </row>
    <row r="17" spans="2:26" x14ac:dyDescent="0.25">
      <c r="B17" s="3">
        <v>2.2029999999999998</v>
      </c>
      <c r="C17" s="3">
        <f>(B17*65536)/2.5</f>
        <v>57750.323199999999</v>
      </c>
      <c r="D17" s="3">
        <v>58023</v>
      </c>
      <c r="E17" s="3">
        <f>C17-D17</f>
        <v>-272.67680000000109</v>
      </c>
      <c r="F17" s="8">
        <f>E17/65535</f>
        <v>-4.1607812619211277E-3</v>
      </c>
    </row>
    <row r="18" spans="2:26" x14ac:dyDescent="0.25">
      <c r="B18" s="3">
        <v>2.4079999999999999</v>
      </c>
      <c r="C18" s="3">
        <f>(B18*65536)/2.5</f>
        <v>63124.275199999996</v>
      </c>
      <c r="D18" s="3">
        <v>63557</v>
      </c>
      <c r="E18" s="3">
        <f>C18-D18</f>
        <v>-432.7248000000036</v>
      </c>
      <c r="F18" s="8">
        <f>E18/65535</f>
        <v>-6.6029571984436344E-3</v>
      </c>
    </row>
    <row r="19" spans="2:26" x14ac:dyDescent="0.25">
      <c r="B19" s="3">
        <v>2.4950000000000001</v>
      </c>
      <c r="C19" s="3">
        <f>(B19*65536)/2.5</f>
        <v>65404.928</v>
      </c>
      <c r="D19" s="3">
        <v>65535</v>
      </c>
      <c r="E19" s="3">
        <f>C19-D19</f>
        <v>-130.07200000000012</v>
      </c>
      <c r="F19" s="8">
        <f>E19/65535</f>
        <v>-1.9847714961470989E-3</v>
      </c>
    </row>
    <row r="27" spans="2:26" ht="24" x14ac:dyDescent="0.4">
      <c r="D27" s="6" t="s">
        <v>11</v>
      </c>
      <c r="E27" s="6"/>
      <c r="F27" s="6"/>
      <c r="G27" s="6"/>
      <c r="W27" s="6" t="s">
        <v>12</v>
      </c>
      <c r="X27" s="6"/>
      <c r="Y27" s="6"/>
      <c r="Z27" s="6"/>
    </row>
  </sheetData>
  <mergeCells count="3">
    <mergeCell ref="B4:E4"/>
    <mergeCell ref="D27:G27"/>
    <mergeCell ref="W27:Z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632A-80AE-4065-8095-70BE3A84FA77}">
  <dimension ref="E3:Q21"/>
  <sheetViews>
    <sheetView workbookViewId="0">
      <selection activeCell="N2" sqref="N2:Q17"/>
    </sheetView>
  </sheetViews>
  <sheetFormatPr defaultRowHeight="15" x14ac:dyDescent="0.25"/>
  <cols>
    <col min="5" max="5" width="11.7109375" style="1" customWidth="1"/>
    <col min="6" max="6" width="16.85546875" style="1" customWidth="1"/>
    <col min="7" max="7" width="24.28515625" style="1" customWidth="1"/>
    <col min="8" max="8" width="23.85546875" style="1" customWidth="1"/>
    <col min="14" max="14" width="10.42578125" style="1" customWidth="1"/>
    <col min="15" max="15" width="18.85546875" style="1" customWidth="1"/>
    <col min="16" max="16" width="15.140625" style="1" customWidth="1"/>
    <col min="17" max="17" width="9.140625" style="1"/>
  </cols>
  <sheetData>
    <row r="3" spans="5:12" x14ac:dyDescent="0.25"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</row>
    <row r="4" spans="5:12" x14ac:dyDescent="0.25">
      <c r="E4" s="3">
        <v>1.837</v>
      </c>
      <c r="F4" s="3">
        <f>(E4*65536)/2.5</f>
        <v>48155.852800000001</v>
      </c>
      <c r="G4" s="3">
        <v>48200</v>
      </c>
      <c r="H4" s="3">
        <v>0</v>
      </c>
      <c r="I4" s="4">
        <f>F4-G4-H4</f>
        <v>-44.14719999999943</v>
      </c>
    </row>
    <row r="5" spans="5:12" x14ac:dyDescent="0.25">
      <c r="E5" s="3">
        <v>1.8380000000000001</v>
      </c>
      <c r="F5" s="3">
        <f>(E5*65536)/2.5</f>
        <v>48182.067200000005</v>
      </c>
      <c r="G5" s="3">
        <v>0</v>
      </c>
      <c r="H5" s="3">
        <v>47400</v>
      </c>
      <c r="I5" s="4">
        <f>F5-G5-H5</f>
        <v>782.06720000000496</v>
      </c>
    </row>
    <row r="6" spans="5:12" x14ac:dyDescent="0.25">
      <c r="E6" s="3"/>
      <c r="F6" s="3">
        <f>(E6*65536)/2.5</f>
        <v>0</v>
      </c>
      <c r="G6" s="3"/>
      <c r="H6" s="3"/>
      <c r="I6" s="4">
        <f>F6-G6-H6</f>
        <v>0</v>
      </c>
    </row>
    <row r="7" spans="5:12" x14ac:dyDescent="0.25">
      <c r="E7" s="3">
        <v>1.998</v>
      </c>
      <c r="F7" s="3">
        <f>(E7*65536)/2.5</f>
        <v>52376.371200000001</v>
      </c>
      <c r="G7" s="3">
        <v>0</v>
      </c>
      <c r="H7" s="3">
        <v>52892</v>
      </c>
      <c r="I7" s="4">
        <f>F7-G7-H7</f>
        <v>-515.62879999999859</v>
      </c>
      <c r="K7" s="5"/>
      <c r="L7" s="5"/>
    </row>
    <row r="8" spans="5:12" x14ac:dyDescent="0.25">
      <c r="E8" s="3">
        <v>1.9990000000000001</v>
      </c>
      <c r="F8" s="3">
        <f>(E8*65536)/2.5</f>
        <v>52402.585600000006</v>
      </c>
      <c r="G8" s="3">
        <v>51500</v>
      </c>
      <c r="H8" s="3">
        <v>0</v>
      </c>
      <c r="I8" s="4">
        <f>F8-G8-H8</f>
        <v>902.5856000000058</v>
      </c>
      <c r="K8" s="5"/>
      <c r="L8" s="5"/>
    </row>
    <row r="9" spans="5:12" x14ac:dyDescent="0.25">
      <c r="E9" s="3"/>
      <c r="F9" s="3">
        <f>(E9*65536)/2.5</f>
        <v>0</v>
      </c>
      <c r="G9" s="3"/>
      <c r="H9" s="3"/>
      <c r="I9" s="4">
        <f>F9-G9-H9</f>
        <v>0</v>
      </c>
    </row>
    <row r="10" spans="5:12" x14ac:dyDescent="0.25">
      <c r="E10" s="3">
        <v>2.306</v>
      </c>
      <c r="F10" s="3">
        <f>(E10*65536)/2.5</f>
        <v>60450.4064</v>
      </c>
      <c r="G10" s="3">
        <v>60750</v>
      </c>
      <c r="H10" s="3">
        <v>0</v>
      </c>
      <c r="I10" s="4">
        <f>F10-G10-H10</f>
        <v>-299.59360000000015</v>
      </c>
    </row>
    <row r="11" spans="5:12" x14ac:dyDescent="0.25">
      <c r="E11" s="3">
        <v>2.3069999999999999</v>
      </c>
      <c r="F11" s="3">
        <f>(E11*65536)/2.5</f>
        <v>60476.620799999997</v>
      </c>
      <c r="G11" s="3">
        <v>0</v>
      </c>
      <c r="H11" s="3">
        <v>59550</v>
      </c>
      <c r="I11" s="4">
        <f>F11-G11-H11</f>
        <v>926.62079999999696</v>
      </c>
    </row>
    <row r="12" spans="5:12" x14ac:dyDescent="0.25">
      <c r="E12" s="3"/>
      <c r="F12" s="3">
        <f>(E12*65536)/2.5</f>
        <v>0</v>
      </c>
      <c r="G12" s="3"/>
      <c r="H12" s="3"/>
      <c r="I12" s="4">
        <f>F12-G12-H12</f>
        <v>0</v>
      </c>
    </row>
    <row r="13" spans="5:12" x14ac:dyDescent="0.25">
      <c r="E13" s="3">
        <v>1.0049999999999999</v>
      </c>
      <c r="F13" s="3">
        <f>(E13*65536)/2.5</f>
        <v>26345.471999999998</v>
      </c>
      <c r="G13" s="3">
        <v>26050</v>
      </c>
      <c r="H13" s="3">
        <v>0</v>
      </c>
      <c r="I13" s="4">
        <f>F13-G13-H13</f>
        <v>295.47199999999793</v>
      </c>
    </row>
    <row r="14" spans="5:12" x14ac:dyDescent="0.25">
      <c r="E14" s="3">
        <v>1.006</v>
      </c>
      <c r="F14" s="3">
        <f>(E14*65536)/2.5</f>
        <v>26371.686399999999</v>
      </c>
      <c r="G14" s="3">
        <v>0</v>
      </c>
      <c r="H14" s="3">
        <v>25900</v>
      </c>
      <c r="I14" s="4">
        <f>F14-G14-H14</f>
        <v>471.68639999999868</v>
      </c>
    </row>
    <row r="15" spans="5:12" x14ac:dyDescent="0.25">
      <c r="E15" s="3"/>
      <c r="F15" s="3">
        <f>(E15*65536)/2.5</f>
        <v>0</v>
      </c>
      <c r="G15" s="3"/>
      <c r="H15" s="3"/>
      <c r="I15" s="4">
        <f>F15-G15-H15</f>
        <v>0</v>
      </c>
    </row>
    <row r="16" spans="5:12" x14ac:dyDescent="0.25">
      <c r="E16" s="3">
        <v>0.5</v>
      </c>
      <c r="F16" s="3">
        <f>(E16*65536)/2.5</f>
        <v>13107.2</v>
      </c>
      <c r="G16" s="3">
        <v>13132</v>
      </c>
      <c r="H16" s="3">
        <v>0</v>
      </c>
      <c r="I16" s="4">
        <f>F16-G16-H16</f>
        <v>-24.799999999999272</v>
      </c>
    </row>
    <row r="17" spans="5:9" x14ac:dyDescent="0.25">
      <c r="E17" s="3">
        <v>0.5</v>
      </c>
      <c r="F17" s="3">
        <f>(E17*65536)/2.5</f>
        <v>13107.2</v>
      </c>
      <c r="G17" s="3"/>
      <c r="H17" s="3">
        <v>12850</v>
      </c>
      <c r="I17" s="4">
        <f>F17-G17-H17</f>
        <v>257.20000000000073</v>
      </c>
    </row>
    <row r="18" spans="5:9" x14ac:dyDescent="0.25">
      <c r="E18" s="3"/>
      <c r="F18" s="3">
        <f>(E18*65536)/2.5</f>
        <v>0</v>
      </c>
      <c r="G18" s="3"/>
      <c r="H18" s="3"/>
      <c r="I18" s="4">
        <f>F18-G18-H18</f>
        <v>0</v>
      </c>
    </row>
    <row r="19" spans="5:9" x14ac:dyDescent="0.25">
      <c r="E19" s="3"/>
      <c r="F19" s="3"/>
      <c r="G19" s="3"/>
      <c r="H19" s="3"/>
      <c r="I19" s="4"/>
    </row>
    <row r="20" spans="5:9" x14ac:dyDescent="0.25">
      <c r="E20" s="3"/>
      <c r="F20" s="3"/>
      <c r="G20" s="3"/>
      <c r="H20" s="3"/>
      <c r="I20" s="4"/>
    </row>
    <row r="21" spans="5:9" x14ac:dyDescent="0.25">
      <c r="E21" s="3"/>
      <c r="F21" s="3"/>
      <c r="G21" s="3"/>
      <c r="H21" s="3"/>
      <c r="I21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28F9-A010-4F9D-856A-9B647D5FF498}">
  <dimension ref="A1"/>
  <sheetViews>
    <sheetView topLeftCell="D10" zoomScale="85" zoomScaleNormal="8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B619-9896-440E-9105-4AA17B8D6744}">
  <dimension ref="F2:T22"/>
  <sheetViews>
    <sheetView tabSelected="1" topLeftCell="C1" workbookViewId="0">
      <selection activeCell="K4" sqref="K4"/>
    </sheetView>
  </sheetViews>
  <sheetFormatPr defaultRowHeight="15" x14ac:dyDescent="0.25"/>
  <cols>
    <col min="9" max="9" width="14" customWidth="1"/>
    <col min="10" max="10" width="10.85546875" style="1" customWidth="1"/>
    <col min="11" max="11" width="10.7109375" style="1" customWidth="1"/>
    <col min="18" max="18" width="24.7109375" customWidth="1"/>
    <col min="20" max="20" width="11.42578125" customWidth="1"/>
  </cols>
  <sheetData>
    <row r="2" spans="9:20" x14ac:dyDescent="0.25">
      <c r="I2" s="10" t="s">
        <v>20</v>
      </c>
      <c r="J2" s="9" t="s">
        <v>14</v>
      </c>
      <c r="K2" s="9"/>
    </row>
    <row r="3" spans="9:20" x14ac:dyDescent="0.25">
      <c r="I3" s="11" t="s">
        <v>15</v>
      </c>
      <c r="J3" s="3" t="s">
        <v>16</v>
      </c>
      <c r="K3" s="3">
        <v>12</v>
      </c>
    </row>
    <row r="4" spans="9:20" x14ac:dyDescent="0.25">
      <c r="I4" s="11"/>
      <c r="J4" s="3" t="s">
        <v>24</v>
      </c>
      <c r="K4" s="12">
        <v>2.5999999999999998E-12</v>
      </c>
    </row>
    <row r="5" spans="9:20" x14ac:dyDescent="0.25">
      <c r="I5" s="11"/>
      <c r="J5" s="3" t="s">
        <v>17</v>
      </c>
      <c r="K5" s="3">
        <v>425</v>
      </c>
    </row>
    <row r="6" spans="9:20" x14ac:dyDescent="0.25">
      <c r="I6" s="11"/>
      <c r="J6" s="3" t="s">
        <v>23</v>
      </c>
      <c r="K6" s="12">
        <v>3.2499999999999998E-11</v>
      </c>
    </row>
    <row r="7" spans="9:20" x14ac:dyDescent="0.25">
      <c r="I7" s="11"/>
      <c r="J7" s="3" t="s">
        <v>19</v>
      </c>
      <c r="K7" s="3">
        <v>50</v>
      </c>
    </row>
    <row r="8" spans="9:20" x14ac:dyDescent="0.25">
      <c r="I8" s="1"/>
    </row>
    <row r="9" spans="9:20" x14ac:dyDescent="0.25">
      <c r="I9" s="1"/>
    </row>
    <row r="10" spans="9:20" x14ac:dyDescent="0.25">
      <c r="I10" s="1"/>
    </row>
    <row r="11" spans="9:20" x14ac:dyDescent="0.25">
      <c r="I11" s="1"/>
    </row>
    <row r="12" spans="9:20" x14ac:dyDescent="0.25">
      <c r="I12" s="1"/>
      <c r="S12" s="3" t="s">
        <v>18</v>
      </c>
      <c r="T12" s="3">
        <v>100</v>
      </c>
    </row>
    <row r="13" spans="9:20" x14ac:dyDescent="0.25">
      <c r="S13" s="3" t="s">
        <v>22</v>
      </c>
      <c r="T13" s="12">
        <v>2.0000000000000001E-10</v>
      </c>
    </row>
    <row r="14" spans="9:20" x14ac:dyDescent="0.25">
      <c r="S14" s="1"/>
      <c r="T14" s="1"/>
    </row>
    <row r="15" spans="9:20" x14ac:dyDescent="0.25">
      <c r="S15" s="1"/>
      <c r="T15" s="1"/>
    </row>
    <row r="16" spans="9:20" x14ac:dyDescent="0.25">
      <c r="R16" t="s">
        <v>28</v>
      </c>
      <c r="S16" s="3" t="s">
        <v>21</v>
      </c>
      <c r="T16" s="3">
        <f>((T12+K5)*K6)+(T12*(T13+K4))</f>
        <v>3.7322499999999996E-8</v>
      </c>
    </row>
    <row r="17" spans="6:20" x14ac:dyDescent="0.25">
      <c r="S17" s="3"/>
      <c r="T17" s="3"/>
    </row>
    <row r="18" spans="6:20" x14ac:dyDescent="0.25">
      <c r="R18" t="s">
        <v>29</v>
      </c>
      <c r="S18" s="3" t="s">
        <v>25</v>
      </c>
      <c r="T18" s="12">
        <f>LN((2^K3)/0.25)-LN((T13+K4)/K6)</f>
        <v>7.8740670253603424</v>
      </c>
    </row>
    <row r="19" spans="6:20" x14ac:dyDescent="0.25">
      <c r="S19" s="3"/>
      <c r="T19" s="3"/>
    </row>
    <row r="20" spans="6:20" x14ac:dyDescent="0.25">
      <c r="R20" t="s">
        <v>27</v>
      </c>
      <c r="S20" s="3" t="s">
        <v>26</v>
      </c>
      <c r="T20" s="12">
        <f>T18*T16</f>
        <v>2.9387986655401135E-7</v>
      </c>
    </row>
    <row r="22" spans="6:20" x14ac:dyDescent="0.25">
      <c r="F22">
        <f>(1.836*4095)/2.5</f>
        <v>3007.3679999999999</v>
      </c>
    </row>
  </sheetData>
  <mergeCells count="2">
    <mergeCell ref="J2:K2"/>
    <mergeCell ref="I3:I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EDDA88BB3834B92427989DA997CE3" ma:contentTypeVersion="11" ma:contentTypeDescription="Create a new document." ma:contentTypeScope="" ma:versionID="2f8acf78294f100d01be8d2fc493ca8d">
  <xsd:schema xmlns:xsd="http://www.w3.org/2001/XMLSchema" xmlns:xs="http://www.w3.org/2001/XMLSchema" xmlns:p="http://schemas.microsoft.com/office/2006/metadata/properties" xmlns:ns2="92bc6f0a-2b8c-4e6f-8524-77f426458eca" xmlns:ns3="9d626625-ea25-4131-9cc4-7da619e76607" targetNamespace="http://schemas.microsoft.com/office/2006/metadata/properties" ma:root="true" ma:fieldsID="012fcbd1bef1ba8d45331d119390d475" ns2:_="" ns3:_="">
    <xsd:import namespace="92bc6f0a-2b8c-4e6f-8524-77f426458eca"/>
    <xsd:import namespace="9d626625-ea25-4131-9cc4-7da619e766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c6f0a-2b8c-4e6f-8524-77f426458e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755be00-eece-4a55-a28c-0ca9f7787e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26625-ea25-4131-9cc4-7da619e7660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121d686-813c-4714-8c1f-43cdd9008103}" ma:internalName="TaxCatchAll" ma:showField="CatchAllData" ma:web="9d626625-ea25-4131-9cc4-7da619e766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bc6f0a-2b8c-4e6f-8524-77f426458eca">
      <Terms xmlns="http://schemas.microsoft.com/office/infopath/2007/PartnerControls"/>
    </lcf76f155ced4ddcb4097134ff3c332f>
    <TaxCatchAll xmlns="9d626625-ea25-4131-9cc4-7da619e76607" xsi:nil="true"/>
  </documentManagement>
</p:properties>
</file>

<file path=customXml/itemProps1.xml><?xml version="1.0" encoding="utf-8"?>
<ds:datastoreItem xmlns:ds="http://schemas.openxmlformats.org/officeDocument/2006/customXml" ds:itemID="{8AEF5274-B90B-49A1-8790-38212E47B653}"/>
</file>

<file path=customXml/itemProps2.xml><?xml version="1.0" encoding="utf-8"?>
<ds:datastoreItem xmlns:ds="http://schemas.openxmlformats.org/officeDocument/2006/customXml" ds:itemID="{F02A2035-C94A-4E64-8985-41CDCF5ACAFB}"/>
</file>

<file path=customXml/itemProps3.xml><?xml version="1.0" encoding="utf-8"?>
<ds:datastoreItem xmlns:ds="http://schemas.openxmlformats.org/officeDocument/2006/customXml" ds:itemID="{86A93F75-55FC-45B4-A7AD-3E4BA85A74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Sheet1</vt:lpstr>
      <vt:lpstr>Sheet3</vt:lpstr>
      <vt:lpstr>Min Sampling time</vt:lpstr>
    </vt:vector>
  </TitlesOfParts>
  <Company>Jabil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Rezaii</dc:creator>
  <cp:lastModifiedBy>Reza Rezaii</cp:lastModifiedBy>
  <dcterms:created xsi:type="dcterms:W3CDTF">2026-05-13T14:38:00Z</dcterms:created>
  <dcterms:modified xsi:type="dcterms:W3CDTF">2026-05-14T15:41:23Z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0x010100D9DEDDA88BB3834B92427989DA997CE3</vt:lpwstr>
  </property>
</Properties>
</file>