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n.antoniou\Dropbox\ALTIUM\Projects\Wireless Charging_BQ51013\"/>
    </mc:Choice>
  </mc:AlternateContent>
  <xr:revisionPtr revIDLastSave="0" documentId="13_ncr:1_{137FE298-D7B5-4256-8D3F-2189E993A21D}" xr6:coauthVersionLast="46" xr6:coauthVersionMax="46" xr10:uidLastSave="{00000000-0000-0000-0000-000000000000}"/>
  <bookViews>
    <workbookView xWindow="-120" yWindow="-120" windowWidth="29040" windowHeight="15840" xr2:uid="{00000000-000D-0000-FFFF-FFFF00000000}"/>
  </bookViews>
  <sheets>
    <sheet name="BQ25100B" sheetId="1" r:id="rId1"/>
    <sheet name="BQ51013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4" i="2" l="1"/>
  <c r="E67" i="2"/>
  <c r="M67" i="2"/>
  <c r="M63" i="2"/>
  <c r="B45" i="2" l="1"/>
  <c r="C45" i="2" s="1"/>
  <c r="B42" i="2"/>
  <c r="B43" i="2" s="1"/>
  <c r="B13" i="2" l="1"/>
  <c r="E69" i="2"/>
  <c r="C21" i="2"/>
  <c r="B5" i="1"/>
  <c r="B9" i="1" s="1"/>
  <c r="B8" i="1"/>
  <c r="B10" i="1" s="1"/>
  <c r="B11" i="1" l="1"/>
  <c r="B12" i="1"/>
  <c r="A19" i="1"/>
  <c r="B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Nikos Antoniou</author>
  </authors>
  <commentList>
    <comment ref="A2" authorId="0" shapeId="0" xr:uid="{23134CCE-6AB0-492E-9443-CB3F1D782A9D}">
      <text>
        <r>
          <rPr>
            <b/>
            <sz val="9"/>
            <color indexed="81"/>
            <rFont val="Tahoma"/>
            <family val="2"/>
          </rPr>
          <t>Nikos Antoniou:</t>
        </r>
        <r>
          <rPr>
            <sz val="9"/>
            <color indexed="81"/>
            <rFont val="Tahoma"/>
            <family val="2"/>
          </rPr>
          <t xml:space="preserve">
Is a gain factor found in the electrical specification</t>
        </r>
      </text>
    </comment>
    <comment ref="A3" authorId="0" shapeId="0" xr:uid="{4D01C63A-0452-4520-AA1B-DAE8E53CABC1}">
      <text>
        <r>
          <rPr>
            <b/>
            <sz val="9"/>
            <color indexed="81"/>
            <rFont val="Tahoma"/>
            <family val="2"/>
          </rPr>
          <t>Nikos Antoniou:</t>
        </r>
        <r>
          <rPr>
            <sz val="9"/>
            <color indexed="81"/>
            <rFont val="Tahoma"/>
            <family val="2"/>
          </rPr>
          <t xml:space="preserve">
Set the desired output/charging current
ISET pin: External resistor from ISET to VSS defines fast charge current value. Recommended range is 13.5kΩ (10mA) to 0.54kΩ (250mA). Fast charge current applies when battery level is higher than 2.5V (VLOW)</t>
        </r>
      </text>
    </comment>
    <comment ref="A4" authorId="0" shapeId="0" xr:uid="{FF6B35B4-FA81-4C04-B823-0DA6673537BD}">
      <text>
        <r>
          <rPr>
            <b/>
            <sz val="9"/>
            <color indexed="81"/>
            <rFont val="Tahoma"/>
            <charset val="1"/>
          </rPr>
          <t>Nikos Antoniou:</t>
        </r>
        <r>
          <rPr>
            <sz val="9"/>
            <color indexed="81"/>
            <rFont val="Tahoma"/>
            <charset val="1"/>
          </rPr>
          <t xml:space="preserve">
The datasheet recommends termination current 5-50% of the programmed output current. See pg 17 section 8.3.7
The PRE-TERM pin is a dual
function pin which sets the precharge current level and the termination threshold level: Programs the current termination threshold (1% to 50% of IOUT, 1 mA minimum). Expected range of programming resistor is 600 Ω to 30 kΩ</t>
        </r>
      </text>
    </comment>
    <comment ref="A5" authorId="0" shapeId="0" xr:uid="{92CB64A3-CFAC-4679-8096-EC6DA1F8FA88}">
      <text>
        <r>
          <rPr>
            <b/>
            <sz val="9"/>
            <color indexed="81"/>
            <rFont val="Tahoma"/>
            <family val="2"/>
          </rPr>
          <t>Nikos Antoniou:</t>
        </r>
        <r>
          <rPr>
            <sz val="9"/>
            <color indexed="81"/>
            <rFont val="Tahoma"/>
            <family val="2"/>
          </rPr>
          <t xml:space="preserve">
The pre-charge
current is </t>
        </r>
        <r>
          <rPr>
            <b/>
            <sz val="9"/>
            <color indexed="81"/>
            <rFont val="Tahoma"/>
            <family val="2"/>
          </rPr>
          <t>twice</t>
        </r>
        <r>
          <rPr>
            <sz val="9"/>
            <color indexed="81"/>
            <rFont val="Tahoma"/>
            <family val="2"/>
          </rPr>
          <t xml:space="preserve"> the termination current level and is used to recover a fully discharged battery. Pre-charge current applies when battery level is less than 2.5V (VLOW) and is a persent of fast charge current (10 - 100%)</t>
        </r>
      </text>
    </comment>
    <comment ref="A7" authorId="0" shapeId="0" xr:uid="{4A9657E8-D2CA-48D0-A713-EC9DD64290CE}">
      <text>
        <r>
          <rPr>
            <b/>
            <sz val="9"/>
            <color indexed="81"/>
            <rFont val="Tahoma"/>
            <family val="2"/>
          </rPr>
          <t xml:space="preserve">Nikos Antoniou:
</t>
        </r>
        <r>
          <rPr>
            <sz val="9"/>
            <color indexed="81"/>
            <rFont val="Tahoma"/>
            <family val="2"/>
          </rPr>
          <t>Resistor to set the output current</t>
        </r>
      </text>
    </comment>
    <comment ref="A8" authorId="0" shapeId="0" xr:uid="{C94E2DA3-521A-4C9D-9121-99927C5A41E2}">
      <text>
        <r>
          <rPr>
            <b/>
            <sz val="9"/>
            <color indexed="81"/>
            <rFont val="Tahoma"/>
            <family val="2"/>
          </rPr>
          <t>Nikos Antoniou:</t>
        </r>
        <r>
          <rPr>
            <sz val="9"/>
            <color indexed="81"/>
            <rFont val="Tahoma"/>
            <family val="2"/>
          </rPr>
          <t xml:space="preserve">
Gain factor found in the electrical specifications</t>
        </r>
      </text>
    </comment>
    <comment ref="A9" authorId="0" shapeId="0" xr:uid="{0A482C6A-F565-434B-8220-CBD010D58F20}">
      <text>
        <r>
          <rPr>
            <b/>
            <sz val="9"/>
            <color indexed="81"/>
            <rFont val="Tahoma"/>
            <family val="2"/>
          </rPr>
          <t>Nikos Antoniou:</t>
        </r>
        <r>
          <rPr>
            <sz val="9"/>
            <color indexed="81"/>
            <rFont val="Tahoma"/>
            <family val="2"/>
          </rPr>
          <t xml:space="preserve">
Gain factor found in the electrical specifications</t>
        </r>
      </text>
    </comment>
    <comment ref="A10" authorId="0" shapeId="0" xr:uid="{F30EAAD5-4A0A-4568-8EC5-7CE76D2BE647}">
      <text>
        <r>
          <rPr>
            <b/>
            <sz val="9"/>
            <color indexed="81"/>
            <rFont val="Tahoma"/>
            <family val="2"/>
          </rPr>
          <t>Nikos Antoniou:</t>
        </r>
        <r>
          <rPr>
            <sz val="9"/>
            <color indexed="81"/>
            <rFont val="Tahoma"/>
            <family val="2"/>
          </rPr>
          <t xml:space="preserve">
Resistor to program the termination and pre-charge current threshold</t>
        </r>
      </text>
    </comment>
    <comment ref="A11" authorId="0" shapeId="0" xr:uid="{0B40E3F8-2DAE-4DF1-AEE3-36840C902F26}">
      <text>
        <r>
          <rPr>
            <b/>
            <sz val="9"/>
            <color indexed="81"/>
            <rFont val="Tahoma"/>
            <family val="2"/>
          </rPr>
          <t xml:space="preserve">Nikos Antoniou:
</t>
        </r>
        <r>
          <rPr>
            <sz val="9"/>
            <color indexed="81"/>
            <rFont val="Tahoma"/>
            <family val="2"/>
          </rPr>
          <t xml:space="preserve">The PRE-TERM pin is a dual
function pin which sets the precharge current level and the termination threshold level: Programs the current termination threshold (1% to 50% of IOUT, 1 mA minimum). Expected range of programming resistor is 600 Ω to 30 kΩ
</t>
        </r>
      </text>
    </comment>
    <comment ref="A12" authorId="0" shapeId="0" xr:uid="{3BE6037C-9185-4388-B602-FE3B61101377}">
      <text>
        <r>
          <rPr>
            <b/>
            <sz val="9"/>
            <color indexed="81"/>
            <rFont val="Tahoma"/>
            <family val="2"/>
          </rPr>
          <t>Nikos Antoniou:</t>
        </r>
        <r>
          <rPr>
            <sz val="9"/>
            <color indexed="81"/>
            <rFont val="Tahoma"/>
            <family val="2"/>
          </rPr>
          <t xml:space="preserve">
The pre-charge
current is </t>
        </r>
        <r>
          <rPr>
            <b/>
            <sz val="9"/>
            <color indexed="81"/>
            <rFont val="Tahoma"/>
            <family val="2"/>
          </rPr>
          <t>twice</t>
        </r>
        <r>
          <rPr>
            <sz val="9"/>
            <color indexed="81"/>
            <rFont val="Tahoma"/>
            <family val="2"/>
          </rPr>
          <t xml:space="preserve"> the termination current level and is used to recover a fully discharged battery. Pre-charge current applies when battery level is less than 2.5V (VLOW) and is a persent of fast charge current (10 - 100%)</t>
        </r>
      </text>
    </comment>
    <comment ref="A14" authorId="0" shapeId="0" xr:uid="{2F83E235-2CEA-468F-A86E-1A12240D9F12}">
      <text>
        <r>
          <rPr>
            <b/>
            <sz val="9"/>
            <color indexed="81"/>
            <rFont val="Tahoma"/>
            <family val="2"/>
          </rPr>
          <t>Nikos Antoniou:</t>
        </r>
        <r>
          <rPr>
            <sz val="9"/>
            <color indexed="81"/>
            <rFont val="Tahoma"/>
            <family val="2"/>
          </rPr>
          <t xml:space="preserve">
If the TS function is not needed place a 10k resistor between TS and </t>
        </r>
        <r>
          <rPr>
            <vertAlign val="subscript"/>
            <sz val="9"/>
            <color indexed="81"/>
            <rFont val="Tahoma"/>
            <family val="2"/>
          </rPr>
          <t>VSS</t>
        </r>
        <r>
          <rPr>
            <sz val="9"/>
            <color indexed="81"/>
            <rFont val="Tahoma"/>
            <family val="2"/>
          </rPr>
          <t>. See section 8.3.8 of the datasheet</t>
        </r>
      </text>
    </comment>
    <comment ref="B16" authorId="0" shapeId="0" xr:uid="{D75E089B-3EF4-44DB-8301-66615A8C2F32}">
      <text>
        <r>
          <rPr>
            <b/>
            <sz val="9"/>
            <color indexed="81"/>
            <rFont val="Tahoma"/>
            <family val="2"/>
          </rPr>
          <t>Nikos Antoniou:</t>
        </r>
        <r>
          <rPr>
            <sz val="9"/>
            <color indexed="81"/>
            <rFont val="Tahoma"/>
            <family val="2"/>
          </rPr>
          <t xml:space="preserve">
See datasheet 9.2.2.1.3</t>
        </r>
      </text>
    </comment>
    <comment ref="A18" authorId="0" shapeId="0" xr:uid="{49B08E36-6C2D-4895-AA01-CAA39CD17B82}">
      <text>
        <r>
          <rPr>
            <b/>
            <sz val="9"/>
            <color indexed="81"/>
            <rFont val="Tahoma"/>
            <family val="2"/>
          </rPr>
          <t>Nikos Antoniou:</t>
        </r>
        <r>
          <rPr>
            <sz val="9"/>
            <color indexed="81"/>
            <rFont val="Tahoma"/>
            <family val="2"/>
          </rPr>
          <t xml:space="preserve">
See datasheet pg15 8.3.6 ISET and pg22 chapter 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Nikos Antoniou</author>
  </authors>
  <commentList>
    <comment ref="A8" authorId="0" shapeId="0" xr:uid="{5D2A86CC-07A0-4B6B-8CDC-D162BA0B7E71}">
      <text>
        <r>
          <rPr>
            <b/>
            <sz val="9"/>
            <color indexed="81"/>
            <rFont val="Tahoma"/>
            <family val="2"/>
          </rPr>
          <t>Nikos Antoniou:</t>
        </r>
        <r>
          <rPr>
            <sz val="9"/>
            <color indexed="81"/>
            <rFont val="Tahoma"/>
            <family val="2"/>
          </rPr>
          <t xml:space="preserve">
This is the output voltage of the BQ51013B. See datasheet section 7.5 - Electrical Characteristics - OUTPUT</t>
        </r>
      </text>
    </comment>
    <comment ref="A10" authorId="0" shapeId="0" xr:uid="{1AA363EE-6DC3-4986-B51B-5785B253A592}">
      <text>
        <r>
          <rPr>
            <b/>
            <sz val="9"/>
            <color indexed="81"/>
            <rFont val="Tahoma"/>
            <family val="2"/>
          </rPr>
          <t>Nikos Antoniou:</t>
        </r>
        <r>
          <rPr>
            <sz val="9"/>
            <color indexed="81"/>
            <rFont val="Tahoma"/>
            <family val="2"/>
          </rPr>
          <t xml:space="preserve">
Current programming factor for the nominal operating current</t>
        </r>
      </text>
    </comment>
    <comment ref="B10" authorId="0" shapeId="0" xr:uid="{3CBF873F-9647-4AC0-9B19-27C900057C6A}">
      <text>
        <r>
          <rPr>
            <b/>
            <sz val="9"/>
            <color indexed="81"/>
            <rFont val="Tahoma"/>
            <family val="2"/>
          </rPr>
          <t>Nikos Antoniou:</t>
        </r>
        <r>
          <rPr>
            <sz val="9"/>
            <color indexed="81"/>
            <rFont val="Tahoma"/>
            <family val="2"/>
          </rPr>
          <t xml:space="preserve">
Value from datasheet</t>
        </r>
      </text>
    </comment>
    <comment ref="A11" authorId="0" shapeId="0" xr:uid="{2901285F-FB97-440A-B1DD-E3780EC8D725}">
      <text>
        <r>
          <rPr>
            <b/>
            <sz val="9"/>
            <color indexed="81"/>
            <rFont val="Tahoma"/>
            <family val="2"/>
          </rPr>
          <t>Nikos Antoniou:</t>
        </r>
        <r>
          <rPr>
            <sz val="9"/>
            <color indexed="81"/>
            <rFont val="Tahoma"/>
            <family val="2"/>
          </rPr>
          <t xml:space="preserve">
Current programming factor for hardware protection</t>
        </r>
      </text>
    </comment>
    <comment ref="B11" authorId="0" shapeId="0" xr:uid="{D51A6BE2-5162-47CF-91CF-EA70B61B2B6B}">
      <text>
        <r>
          <rPr>
            <b/>
            <sz val="9"/>
            <color indexed="81"/>
            <rFont val="Tahoma"/>
            <family val="2"/>
          </rPr>
          <t>Nikos Antoniou:</t>
        </r>
        <r>
          <rPr>
            <sz val="9"/>
            <color indexed="81"/>
            <rFont val="Tahoma"/>
            <family val="2"/>
          </rPr>
          <t xml:space="preserve">
Value from datasheet</t>
        </r>
      </text>
    </comment>
    <comment ref="A12" authorId="0" shapeId="0" xr:uid="{C697CAEE-A506-46B1-A257-2DCDF0581086}">
      <text>
        <r>
          <rPr>
            <b/>
            <sz val="9"/>
            <color indexed="81"/>
            <rFont val="Tahoma"/>
            <family val="2"/>
          </rPr>
          <t>Nikos Antoniou:</t>
        </r>
        <r>
          <rPr>
            <sz val="9"/>
            <color indexed="81"/>
            <rFont val="Tahoma"/>
            <family val="2"/>
          </rPr>
          <t xml:space="preserve">
I</t>
        </r>
        <r>
          <rPr>
            <vertAlign val="subscript"/>
            <sz val="9"/>
            <color indexed="81"/>
            <rFont val="Tahoma"/>
            <family val="2"/>
          </rPr>
          <t>MAX</t>
        </r>
        <r>
          <rPr>
            <sz val="9"/>
            <color indexed="81"/>
            <rFont val="Tahoma"/>
            <family val="2"/>
          </rPr>
          <t xml:space="preserve"> is the expected maximum output current during normal operation.</t>
        </r>
      </text>
    </comment>
    <comment ref="A13" authorId="0" shapeId="0" xr:uid="{F3828BF3-EA2D-4367-AE34-995A32F3C87E}">
      <text>
        <r>
          <rPr>
            <b/>
            <sz val="9"/>
            <color indexed="81"/>
            <rFont val="Tahoma"/>
            <family val="2"/>
          </rPr>
          <t>Nikos Antoniou:</t>
        </r>
        <r>
          <rPr>
            <sz val="9"/>
            <color indexed="81"/>
            <rFont val="Tahoma"/>
            <family val="2"/>
          </rPr>
          <t xml:space="preserve">
I</t>
        </r>
        <r>
          <rPr>
            <vertAlign val="subscript"/>
            <sz val="9"/>
            <color indexed="81"/>
            <rFont val="Tahoma"/>
            <family val="2"/>
          </rPr>
          <t>ILIM</t>
        </r>
        <r>
          <rPr>
            <sz val="9"/>
            <color indexed="81"/>
            <rFont val="Tahoma"/>
            <family val="2"/>
          </rPr>
          <t xml:space="preserve"> is the hardware over current limit</t>
        </r>
      </text>
    </comment>
    <comment ref="B13" authorId="0" shapeId="0" xr:uid="{720C0A66-7C9A-4ED8-AABA-69FBD56275A4}">
      <text>
        <r>
          <rPr>
            <b/>
            <sz val="9"/>
            <color indexed="81"/>
            <rFont val="Tahoma"/>
            <family val="2"/>
          </rPr>
          <t>Nikos Antoniou:</t>
        </r>
        <r>
          <rPr>
            <sz val="9"/>
            <color indexed="81"/>
            <rFont val="Tahoma"/>
            <family val="2"/>
          </rPr>
          <t xml:space="preserve">
See datasheet section 8.3.4</t>
        </r>
      </text>
    </comment>
    <comment ref="A16" authorId="0" shapeId="0" xr:uid="{3E32D32C-1DB4-4B00-A9EF-09C44A90B464}">
      <text>
        <r>
          <rPr>
            <b/>
            <sz val="9"/>
            <color indexed="81"/>
            <rFont val="Tahoma"/>
            <charset val="1"/>
          </rPr>
          <t>Nikos Antoniou:</t>
        </r>
        <r>
          <rPr>
            <sz val="9"/>
            <color indexed="81"/>
            <rFont val="Tahoma"/>
            <charset val="1"/>
          </rPr>
          <t xml:space="preserve">
This functionality allows the BQ51013B (wireless power receiver) to be powered from both wired and wireless sources. See schematic 9.2.2</t>
        </r>
      </text>
    </comment>
    <comment ref="A20" authorId="0" shapeId="0" xr:uid="{8C3C4EB4-D9B1-40F7-AD84-A5FD5E8F6C4A}">
      <text>
        <r>
          <rPr>
            <b/>
            <sz val="9"/>
            <color indexed="81"/>
            <rFont val="Tahoma"/>
            <family val="2"/>
          </rPr>
          <t>Nikos Antoniou:</t>
        </r>
        <r>
          <rPr>
            <sz val="9"/>
            <color indexed="81"/>
            <rFont val="Tahoma"/>
            <family val="2"/>
          </rPr>
          <t xml:space="preserve">
See chapter 8.3.6 of the datasheet
EN1 &amp; EN2 have internal pull-down resistors, that is for normal operation EN1=0 &amp; EN2=0 you don’t have to tie them to the controller</t>
        </r>
      </text>
    </comment>
    <comment ref="B25" authorId="0" shapeId="0" xr:uid="{2CA81195-2564-4D6F-A8ED-9AD9DF5BC54C}">
      <text>
        <r>
          <rPr>
            <b/>
            <sz val="9"/>
            <color indexed="81"/>
            <rFont val="Tahoma"/>
            <family val="2"/>
          </rPr>
          <t>Nikos Antoniou:</t>
        </r>
        <r>
          <rPr>
            <sz val="9"/>
            <color indexed="81"/>
            <rFont val="Tahoma"/>
            <family val="2"/>
          </rPr>
          <t xml:space="preserve">
See datasheet chapter 9.2.1.2.2 and  Qi wireless power transfer system, Volume 1, pg 27 section 3.1.1 - Dual resonant circuit
Chapter 9.2.1.2.3 of the datasheet provides a list of coils and their assosiated inductances</t>
        </r>
      </text>
    </comment>
    <comment ref="B42" authorId="0" shapeId="0" xr:uid="{42A093BB-512C-4894-B1AF-4E8923820268}">
      <text>
        <r>
          <rPr>
            <b/>
            <sz val="9"/>
            <color indexed="81"/>
            <rFont val="Tahoma"/>
            <family val="2"/>
          </rPr>
          <t>Nikos Antoniou:</t>
        </r>
        <r>
          <rPr>
            <sz val="9"/>
            <color indexed="81"/>
            <rFont val="Tahoma"/>
            <family val="2"/>
          </rPr>
          <t xml:space="preserve">
Use three parallel capacitors 47+47+12 = 106nF</t>
        </r>
      </text>
    </comment>
    <comment ref="A45" authorId="0" shapeId="0" xr:uid="{CBD0A670-9765-49D6-A4C3-70BAEAF87EE2}">
      <text>
        <r>
          <rPr>
            <b/>
            <sz val="9"/>
            <color indexed="81"/>
            <rFont val="Tahoma"/>
            <family val="2"/>
          </rPr>
          <t>Nikos Antoniou:</t>
        </r>
        <r>
          <rPr>
            <sz val="9"/>
            <color indexed="81"/>
            <rFont val="Tahoma"/>
            <family val="2"/>
          </rPr>
          <t xml:space="preserve">
The quality factor must be greater than 77
The quality factor (or Q) of an inductor is the ratio of its inductive reactance to its resistance at a given frequency, and is a measure of its efficiency. The higher the Q factor of the inductor, the closer it approaches the behavior of an ideal inductor.</t>
        </r>
      </text>
    </comment>
    <comment ref="A50" authorId="0" shapeId="0" xr:uid="{108298D1-6A3E-4389-8C6C-69F011C1903B}">
      <text>
        <r>
          <rPr>
            <b/>
            <sz val="9"/>
            <color indexed="81"/>
            <rFont val="Tahoma"/>
            <family val="2"/>
          </rPr>
          <t>Nikos Antoniou:</t>
        </r>
        <r>
          <rPr>
            <sz val="9"/>
            <color indexed="81"/>
            <rFont val="Tahoma"/>
            <family val="2"/>
          </rPr>
          <t xml:space="preserve">
The BOOT capacitors are used to allow the internal rectifier FETs to turn on and off properly. These capacitors are from AC1 to BOOT1 and from AC2 to BOOT2 and must have a minimum 25-V rating</t>
        </r>
      </text>
    </comment>
    <comment ref="C50" authorId="0" shapeId="0" xr:uid="{D589CDCD-EE9F-48AD-A0AE-46C94C8C9336}">
      <text>
        <r>
          <rPr>
            <b/>
            <sz val="9"/>
            <color indexed="81"/>
            <rFont val="Tahoma"/>
            <family val="2"/>
          </rPr>
          <t>Nikos Antoniou:</t>
        </r>
        <r>
          <rPr>
            <sz val="9"/>
            <color indexed="81"/>
            <rFont val="Tahoma"/>
            <family val="2"/>
          </rPr>
          <t xml:space="preserve">
Reccomended value from TI. See datasheet chapter 9.2.1.2.4 and bq51013xEVB-764 chapter 4.1 and chapter 7.2 (BOM)</t>
        </r>
      </text>
    </comment>
    <comment ref="A51" authorId="0" shapeId="0" xr:uid="{7C350193-B690-4669-BD0F-A695A6E6A700}">
      <text>
        <r>
          <rPr>
            <b/>
            <sz val="9"/>
            <color indexed="81"/>
            <rFont val="Tahoma"/>
            <family val="2"/>
          </rPr>
          <t>Nikos Antoniou:</t>
        </r>
        <r>
          <rPr>
            <sz val="9"/>
            <color indexed="81"/>
            <rFont val="Tahoma"/>
            <family val="2"/>
          </rPr>
          <t xml:space="preserve">
The CLAMP capacitors are used to aid in the clamping process to protect against overvoltage. These capacitors
are from AC1 to CLAMP1 and from AC2 to CLAMP2 and must have a minimum 25-V rating</t>
        </r>
      </text>
    </comment>
    <comment ref="C51" authorId="0" shapeId="0" xr:uid="{E4F1078B-220C-4287-9835-76902B06DB08}">
      <text>
        <r>
          <rPr>
            <b/>
            <sz val="9"/>
            <color indexed="81"/>
            <rFont val="Tahoma"/>
            <family val="2"/>
          </rPr>
          <t>Nikos Antoniou:</t>
        </r>
        <r>
          <rPr>
            <sz val="9"/>
            <color indexed="81"/>
            <rFont val="Tahoma"/>
            <family val="2"/>
          </rPr>
          <t xml:space="preserve">
Reccomended value from TI. See datasheet chapter 9.2.1.2.4 and bq51013xEVB-764 chapter 4.1 and chapter 7.2 (BOM)</t>
        </r>
      </text>
    </comment>
    <comment ref="A52" authorId="0" shapeId="0" xr:uid="{25803545-B5AE-49E0-983A-F9E8A22349AF}">
      <text>
        <r>
          <rPr>
            <b/>
            <sz val="9"/>
            <color indexed="81"/>
            <rFont val="Tahoma"/>
            <family val="2"/>
          </rPr>
          <t>Nikos Antoniou:</t>
        </r>
        <r>
          <rPr>
            <sz val="9"/>
            <color indexed="81"/>
            <rFont val="Tahoma"/>
            <family val="2"/>
          </rPr>
          <t xml:space="preserve">
The COMM capacitors are used to facilitate the communication from the RX to the TX</t>
        </r>
      </text>
    </comment>
    <comment ref="C52" authorId="0" shapeId="0" xr:uid="{10D937E3-9742-417D-940B-C28012B9787F}">
      <text>
        <r>
          <rPr>
            <b/>
            <sz val="9"/>
            <color indexed="81"/>
            <rFont val="Tahoma"/>
            <family val="2"/>
          </rPr>
          <t>Nikos Antoniou:</t>
        </r>
        <r>
          <rPr>
            <sz val="9"/>
            <color indexed="81"/>
            <rFont val="Tahoma"/>
            <family val="2"/>
          </rPr>
          <t xml:space="preserve">
Reccomended value from TI. See datasheet chapter 9.2.1.2.4 and bq51013xEVB-764 chapter 4.1 and chapter 7.2 (BOM)</t>
        </r>
      </text>
    </comment>
    <comment ref="A58" authorId="0" shapeId="0" xr:uid="{3FD15727-6D36-4760-8B06-ADE76BC4389F}">
      <text>
        <r>
          <rPr>
            <b/>
            <sz val="9"/>
            <color indexed="81"/>
            <rFont val="Tahoma"/>
            <family val="2"/>
          </rPr>
          <t>Nikos Antoniou:</t>
        </r>
        <r>
          <rPr>
            <sz val="9"/>
            <color indexed="81"/>
            <rFont val="Tahoma"/>
            <family val="2"/>
          </rPr>
          <t xml:space="preserve">
This is a dual funcionality pin. The TS controls the temperature through a NTC resistors. If the temp. goes above a defined level the power transfer stops. The controler can send an End Power Transfer Packet from the CTRL pin. See table 8.3.13 and Pin Functions Table
See datasheet chapter 8.3.13 and chapter 9.2.1.2.5</t>
        </r>
      </text>
    </comment>
    <comment ref="A62" authorId="0" shapeId="0" xr:uid="{F8FC6ED8-2D43-4B48-8031-ED0CACA6E06E}">
      <text>
        <r>
          <rPr>
            <b/>
            <sz val="9"/>
            <color indexed="81"/>
            <rFont val="Tahoma"/>
            <family val="2"/>
          </rPr>
          <t>Nikos Antoniou:</t>
        </r>
        <r>
          <rPr>
            <sz val="9"/>
            <color indexed="81"/>
            <rFont val="Tahoma"/>
            <family val="2"/>
          </rPr>
          <t xml:space="preserve">
LED is used to indicate power transfer. When there is power transfer the CHG pin is active prodiving connection to ground and thus the LED turns ON</t>
        </r>
      </text>
    </comment>
    <comment ref="A65" authorId="0" shapeId="0" xr:uid="{A3A81F3D-E135-420C-8849-202145BF74D7}">
      <text>
        <r>
          <rPr>
            <b/>
            <sz val="9"/>
            <color indexed="81"/>
            <rFont val="Tahoma"/>
            <charset val="1"/>
          </rPr>
          <t>Nikos Antoniou:</t>
        </r>
        <r>
          <rPr>
            <sz val="9"/>
            <color indexed="81"/>
            <rFont val="Tahoma"/>
            <charset val="1"/>
          </rPr>
          <t xml:space="preserve">
FOD: Foreign Object Detection
The current limit is set by R1 + R</t>
        </r>
        <r>
          <rPr>
            <vertAlign val="subscript"/>
            <sz val="9"/>
            <color indexed="81"/>
            <rFont val="Tahoma"/>
            <family val="2"/>
          </rPr>
          <t>FOD</t>
        </r>
      </text>
    </comment>
    <comment ref="D65" authorId="0" shapeId="0" xr:uid="{ABED51BE-8248-43FE-BB4A-7A84A1C09CD0}">
      <text>
        <r>
          <rPr>
            <b/>
            <sz val="9"/>
            <color indexed="81"/>
            <rFont val="Tahoma"/>
            <family val="2"/>
          </rPr>
          <t>Nikos Antoniou:</t>
        </r>
        <r>
          <rPr>
            <sz val="9"/>
            <color indexed="81"/>
            <rFont val="Tahoma"/>
            <family val="2"/>
          </rPr>
          <t xml:space="preserve">
Is determined by FOD calibration. The tool for FOD calibration can be found on the BQ51013B web folder under "Tools &amp; software". See datasheet chapter 9.2.1.2.6
https://www.ti.com/product/BQ51013B#design-development##design-tools-simulation
</t>
        </r>
      </text>
    </comment>
    <comment ref="E65" authorId="0" shapeId="0" xr:uid="{9DBE6507-A6B2-409A-A589-087296F29A66}">
      <text>
        <r>
          <rPr>
            <b/>
            <sz val="9"/>
            <color indexed="81"/>
            <rFont val="Tahoma"/>
            <family val="2"/>
          </rPr>
          <t>Nikos Antoniou:</t>
        </r>
        <r>
          <rPr>
            <sz val="9"/>
            <color indexed="81"/>
            <rFont val="Tahoma"/>
            <family val="2"/>
          </rPr>
          <t xml:space="preserve">
Default values from datasheet (section 9.2.1.2.6). Re-assign after FOD calibration</t>
        </r>
      </text>
    </comment>
    <comment ref="D66" authorId="0" shapeId="0" xr:uid="{82B8A0E6-25C7-4D1E-BC44-E29E1751CDB1}">
      <text>
        <r>
          <rPr>
            <b/>
            <sz val="9"/>
            <color indexed="81"/>
            <rFont val="Tahoma"/>
            <family val="2"/>
          </rPr>
          <t>Nikos Antoniou:</t>
        </r>
        <r>
          <rPr>
            <sz val="9"/>
            <color indexed="81"/>
            <rFont val="Tahoma"/>
            <family val="2"/>
          </rPr>
          <t xml:space="preserve">
Is determined by FOD calibration. The tool for FOD calibration can be found on the BQ51013B web folder under "Tools &amp; software". See datasheet chapter 9.2.1.2.6</t>
        </r>
      </text>
    </comment>
    <comment ref="E66" authorId="0" shapeId="0" xr:uid="{2EB6A4C5-5958-4CFC-BFE5-817DBED0CD03}">
      <text>
        <r>
          <rPr>
            <b/>
            <sz val="9"/>
            <color indexed="81"/>
            <rFont val="Tahoma"/>
            <family val="2"/>
          </rPr>
          <t>Nikos Antoniou:</t>
        </r>
        <r>
          <rPr>
            <sz val="9"/>
            <color indexed="81"/>
            <rFont val="Tahoma"/>
            <family val="2"/>
          </rPr>
          <t xml:space="preserve">
Default values from datasheet (section 9.2.1.2.6). Re-assign after FOD calibration</t>
        </r>
      </text>
    </comment>
    <comment ref="D67" authorId="0" shapeId="0" xr:uid="{40AD389A-7CD7-4766-8231-1E3DF6964205}">
      <text>
        <r>
          <rPr>
            <b/>
            <sz val="9"/>
            <color indexed="81"/>
            <rFont val="Tahoma"/>
            <family val="2"/>
          </rPr>
          <t>Nikos Antoniou:</t>
        </r>
        <r>
          <rPr>
            <sz val="9"/>
            <color indexed="81"/>
            <rFont val="Tahoma"/>
            <family val="2"/>
          </rPr>
          <t xml:space="preserve">
The R</t>
        </r>
        <r>
          <rPr>
            <vertAlign val="subscript"/>
            <sz val="9"/>
            <color indexed="81"/>
            <rFont val="Tahoma"/>
            <family val="2"/>
          </rPr>
          <t>ILIM</t>
        </r>
        <r>
          <rPr>
            <sz val="9"/>
            <color indexed="81"/>
            <rFont val="Tahoma"/>
            <family val="2"/>
          </rPr>
          <t xml:space="preserve"> is the total resistance from I</t>
        </r>
        <r>
          <rPr>
            <vertAlign val="subscript"/>
            <sz val="9"/>
            <color indexed="81"/>
            <rFont val="Tahoma"/>
            <family val="2"/>
          </rPr>
          <t>LIM</t>
        </r>
        <r>
          <rPr>
            <sz val="9"/>
            <color indexed="81"/>
            <rFont val="Tahoma"/>
            <family val="2"/>
          </rPr>
          <t xml:space="preserve"> pin to GND. According to figure 9-1 of the datasheet the RILIM = R</t>
        </r>
        <r>
          <rPr>
            <vertAlign val="subscript"/>
            <sz val="9"/>
            <color indexed="81"/>
            <rFont val="Tahoma"/>
            <family val="2"/>
          </rPr>
          <t>1</t>
        </r>
        <r>
          <rPr>
            <sz val="9"/>
            <color indexed="81"/>
            <rFont val="Tahoma"/>
            <family val="2"/>
          </rPr>
          <t xml:space="preserve"> + R</t>
        </r>
        <r>
          <rPr>
            <vertAlign val="subscript"/>
            <sz val="9"/>
            <color indexed="81"/>
            <rFont val="Tahoma"/>
            <family val="2"/>
          </rPr>
          <t>FOD</t>
        </r>
        <r>
          <rPr>
            <sz val="9"/>
            <color indexed="81"/>
            <rFont val="Tahoma"/>
            <family val="2"/>
          </rPr>
          <t xml:space="preserve"> (the R</t>
        </r>
        <r>
          <rPr>
            <vertAlign val="subscript"/>
            <sz val="9"/>
            <color indexed="81"/>
            <rFont val="Tahoma"/>
            <family val="2"/>
          </rPr>
          <t>FOD</t>
        </r>
        <r>
          <rPr>
            <sz val="9"/>
            <color indexed="81"/>
            <rFont val="Tahoma"/>
            <family val="2"/>
          </rPr>
          <t xml:space="preserve"> is calculated based on the FOD calibration procedure)
The R</t>
        </r>
        <r>
          <rPr>
            <vertAlign val="subscript"/>
            <sz val="9"/>
            <color indexed="81"/>
            <rFont val="Tahoma"/>
            <family val="2"/>
          </rPr>
          <t>ILIM</t>
        </r>
        <r>
          <rPr>
            <sz val="9"/>
            <color indexed="81"/>
            <rFont val="Tahoma"/>
            <family val="2"/>
          </rPr>
          <t xml:space="preserve"> is calculated based on the source current that we wish the wireless IC receiver to supply. The source current could be either the max current or the limit current. The limit current is 20% higher than the max current. So if we want the wireless IC to source the max current we will use the formula R</t>
        </r>
        <r>
          <rPr>
            <vertAlign val="subscript"/>
            <sz val="9"/>
            <color indexed="81"/>
            <rFont val="Tahoma"/>
            <family val="2"/>
          </rPr>
          <t>ILIM</t>
        </r>
        <r>
          <rPr>
            <sz val="9"/>
            <color indexed="81"/>
            <rFont val="Tahoma"/>
            <family val="2"/>
          </rPr>
          <t xml:space="preserve"> = K</t>
        </r>
        <r>
          <rPr>
            <vertAlign val="subscript"/>
            <sz val="9"/>
            <color indexed="81"/>
            <rFont val="Tahoma"/>
            <family val="2"/>
          </rPr>
          <t>MAX</t>
        </r>
        <r>
          <rPr>
            <sz val="9"/>
            <color indexed="81"/>
            <rFont val="Tahoma"/>
            <family val="2"/>
          </rPr>
          <t xml:space="preserve"> / I</t>
        </r>
        <r>
          <rPr>
            <vertAlign val="subscript"/>
            <sz val="9"/>
            <color indexed="81"/>
            <rFont val="Tahoma"/>
            <family val="2"/>
          </rPr>
          <t>MAX</t>
        </r>
        <r>
          <rPr>
            <sz val="9"/>
            <color indexed="81"/>
            <rFont val="Tahoma"/>
            <family val="2"/>
          </rPr>
          <t xml:space="preserve"> while if we want to source with the limit current the formula becomes R</t>
        </r>
        <r>
          <rPr>
            <vertAlign val="subscript"/>
            <sz val="9"/>
            <color indexed="81"/>
            <rFont val="Tahoma"/>
            <family val="2"/>
          </rPr>
          <t>ILIM</t>
        </r>
        <r>
          <rPr>
            <sz val="9"/>
            <color indexed="81"/>
            <rFont val="Tahoma"/>
            <family val="2"/>
          </rPr>
          <t xml:space="preserve"> = K</t>
        </r>
        <r>
          <rPr>
            <vertAlign val="subscript"/>
            <sz val="9"/>
            <color indexed="81"/>
            <rFont val="Tahoma"/>
            <family val="2"/>
          </rPr>
          <t>ILIM</t>
        </r>
        <r>
          <rPr>
            <sz val="9"/>
            <color indexed="81"/>
            <rFont val="Tahoma"/>
            <family val="2"/>
          </rPr>
          <t xml:space="preserve"> / I</t>
        </r>
        <r>
          <rPr>
            <vertAlign val="subscript"/>
            <sz val="9"/>
            <color indexed="81"/>
            <rFont val="Tahoma"/>
            <family val="2"/>
          </rPr>
          <t>ILIM</t>
        </r>
      </text>
    </comment>
    <comment ref="B73" authorId="0" shapeId="0" xr:uid="{398B78FA-7794-4295-9201-26C690FF1F40}">
      <text>
        <r>
          <rPr>
            <b/>
            <sz val="9"/>
            <color indexed="81"/>
            <rFont val="Tahoma"/>
            <family val="2"/>
          </rPr>
          <t>Nikos Antoniou:</t>
        </r>
        <r>
          <rPr>
            <sz val="9"/>
            <color indexed="81"/>
            <rFont val="Tahoma"/>
            <family val="2"/>
          </rPr>
          <t xml:space="preserve">
These values are proposed in the datasheet chapter 9.2.1.2.7 for 1A I</t>
        </r>
        <r>
          <rPr>
            <vertAlign val="subscript"/>
            <sz val="9"/>
            <color indexed="81"/>
            <rFont val="Tahoma"/>
            <family val="2"/>
          </rPr>
          <t>MAX</t>
        </r>
      </text>
    </comment>
    <comment ref="B74" authorId="0" shapeId="0" xr:uid="{956A7471-4F59-4BFA-8F5A-E7E154F46D48}">
      <text>
        <r>
          <rPr>
            <b/>
            <sz val="9"/>
            <color indexed="81"/>
            <rFont val="Tahoma"/>
            <family val="2"/>
          </rPr>
          <t>Nikos Antoniou:</t>
        </r>
        <r>
          <rPr>
            <sz val="9"/>
            <color indexed="81"/>
            <rFont val="Tahoma"/>
            <family val="2"/>
          </rPr>
          <t xml:space="preserve">
These values are proposed in the datasheet chapter 9.2.1.2.7 for 1A I</t>
        </r>
        <r>
          <rPr>
            <vertAlign val="subscript"/>
            <sz val="9"/>
            <color indexed="81"/>
            <rFont val="Tahoma"/>
            <family val="2"/>
          </rPr>
          <t>MAX</t>
        </r>
      </text>
    </comment>
  </commentList>
</comments>
</file>

<file path=xl/sharedStrings.xml><?xml version="1.0" encoding="utf-8"?>
<sst xmlns="http://schemas.openxmlformats.org/spreadsheetml/2006/main" count="120" uniqueCount="98">
  <si>
    <r>
      <t>K</t>
    </r>
    <r>
      <rPr>
        <vertAlign val="subscript"/>
        <sz val="11"/>
        <color theme="1"/>
        <rFont val="Calibri"/>
        <family val="2"/>
        <scheme val="minor"/>
      </rPr>
      <t>ISET</t>
    </r>
  </si>
  <si>
    <t>ΑΩ</t>
  </si>
  <si>
    <t>mA</t>
  </si>
  <si>
    <r>
      <t>R</t>
    </r>
    <r>
      <rPr>
        <vertAlign val="subscript"/>
        <sz val="11"/>
        <color theme="1"/>
        <rFont val="Calibri"/>
        <family val="2"/>
        <scheme val="minor"/>
      </rPr>
      <t>ISET</t>
    </r>
  </si>
  <si>
    <t>Ω</t>
  </si>
  <si>
    <t>INPUT</t>
  </si>
  <si>
    <t>OUTPUT</t>
  </si>
  <si>
    <t>RC Filter required?</t>
  </si>
  <si>
    <t>RC filter design</t>
  </si>
  <si>
    <t>%Term. Current</t>
  </si>
  <si>
    <t>%</t>
  </si>
  <si>
    <t>Precharge Current</t>
  </si>
  <si>
    <t>Term. Current</t>
  </si>
  <si>
    <r>
      <t>R</t>
    </r>
    <r>
      <rPr>
        <vertAlign val="subscript"/>
        <sz val="11"/>
        <color theme="1"/>
        <rFont val="Calibri"/>
        <family val="2"/>
        <scheme val="minor"/>
      </rPr>
      <t>PRE-TERM</t>
    </r>
  </si>
  <si>
    <r>
      <t>K</t>
    </r>
    <r>
      <rPr>
        <vertAlign val="subscript"/>
        <sz val="11"/>
        <color theme="1"/>
        <rFont val="Calibri"/>
        <family val="2"/>
        <scheme val="minor"/>
      </rPr>
      <t>TERM</t>
    </r>
  </si>
  <si>
    <t>Ω/%</t>
  </si>
  <si>
    <r>
      <t>K</t>
    </r>
    <r>
      <rPr>
        <vertAlign val="subscript"/>
        <sz val="11"/>
        <color theme="1"/>
        <rFont val="Calibri"/>
        <family val="2"/>
        <scheme val="minor"/>
      </rPr>
      <t>PRE-CHG</t>
    </r>
  </si>
  <si>
    <t>%Precharge Current</t>
  </si>
  <si>
    <r>
      <t>I</t>
    </r>
    <r>
      <rPr>
        <vertAlign val="subscript"/>
        <sz val="11"/>
        <color theme="1"/>
        <rFont val="Calibri"/>
        <family val="2"/>
        <scheme val="minor"/>
      </rPr>
      <t>OUT</t>
    </r>
    <r>
      <rPr>
        <sz val="11"/>
        <color theme="1"/>
        <rFont val="Calibri"/>
        <family val="2"/>
        <scheme val="minor"/>
      </rPr>
      <t xml:space="preserve"> (Fast Charge Current)</t>
    </r>
  </si>
  <si>
    <r>
      <t>TS - V</t>
    </r>
    <r>
      <rPr>
        <vertAlign val="subscript"/>
        <sz val="11"/>
        <color theme="1"/>
        <rFont val="Calibri"/>
        <family val="2"/>
        <scheme val="minor"/>
      </rPr>
      <t>SS</t>
    </r>
    <r>
      <rPr>
        <sz val="11"/>
        <color theme="1"/>
        <rFont val="Calibri"/>
        <family val="2"/>
        <scheme val="minor"/>
      </rPr>
      <t xml:space="preserve"> Resistor</t>
    </r>
  </si>
  <si>
    <t>kΩ</t>
  </si>
  <si>
    <t>Automatic Termination and Timer Disable
Mode (TTDM) for Absent Battery Pack</t>
  </si>
  <si>
    <t>NOTES</t>
  </si>
  <si>
    <t>A 250-kΩ resistor from TS to ground will prevent IC entering
TTDM mode when battery with thermistor is removed
A high TS puts the charger in TTDM</t>
  </si>
  <si>
    <t>Temperature sense function</t>
  </si>
  <si>
    <t>To disable the temp sense funcion use a 10k resistor between TS and VSS</t>
  </si>
  <si>
    <t>Adapter Enabled Functionality</t>
  </si>
  <si>
    <t>EN1</t>
  </si>
  <si>
    <t>EN2</t>
  </si>
  <si>
    <t>Wireless &amp; wired power enabled with priority to wired power</t>
  </si>
  <si>
    <t>Wireless &amp; wired power enabled with priority to wireless power</t>
  </si>
  <si>
    <t>Wireless &amp; wired power disabled</t>
  </si>
  <si>
    <t>Only wired power enabled</t>
  </si>
  <si>
    <t>Operating Modes based on EN1 &amp; EN2 pins</t>
  </si>
  <si>
    <t>C1</t>
  </si>
  <si>
    <t>C2</t>
  </si>
  <si>
    <t>10nF</t>
  </si>
  <si>
    <r>
      <t>C</t>
    </r>
    <r>
      <rPr>
        <vertAlign val="subscript"/>
        <sz val="11"/>
        <color theme="5" tint="-0.249977111117893"/>
        <rFont val="Calibri"/>
        <family val="2"/>
        <scheme val="minor"/>
      </rPr>
      <t>BOOT</t>
    </r>
    <r>
      <rPr>
        <b/>
        <vertAlign val="subscript"/>
        <sz val="11"/>
        <color theme="5" tint="-0.249977111117893"/>
        <rFont val="Calibri"/>
        <family val="2"/>
        <scheme val="minor"/>
      </rPr>
      <t>1</t>
    </r>
    <r>
      <rPr>
        <b/>
        <sz val="11"/>
        <color theme="5" tint="-0.249977111117893"/>
        <rFont val="Calibri"/>
        <family val="2"/>
        <scheme val="minor"/>
      </rPr>
      <t xml:space="preserve"> &amp; C</t>
    </r>
    <r>
      <rPr>
        <b/>
        <vertAlign val="subscript"/>
        <sz val="11"/>
        <color theme="5" tint="-0.249977111117893"/>
        <rFont val="Calibri"/>
        <family val="2"/>
        <scheme val="minor"/>
      </rPr>
      <t>BOOT2</t>
    </r>
  </si>
  <si>
    <r>
      <t>C</t>
    </r>
    <r>
      <rPr>
        <vertAlign val="subscript"/>
        <sz val="11"/>
        <color theme="5" tint="-0.249977111117893"/>
        <rFont val="Calibri"/>
        <family val="2"/>
        <scheme val="minor"/>
      </rPr>
      <t>CLAMP</t>
    </r>
    <r>
      <rPr>
        <b/>
        <vertAlign val="subscript"/>
        <sz val="11"/>
        <color theme="5" tint="-0.249977111117893"/>
        <rFont val="Calibri"/>
        <family val="2"/>
        <scheme val="minor"/>
      </rPr>
      <t>1</t>
    </r>
    <r>
      <rPr>
        <b/>
        <sz val="11"/>
        <color theme="5" tint="-0.249977111117893"/>
        <rFont val="Calibri"/>
        <family val="2"/>
        <scheme val="minor"/>
      </rPr>
      <t xml:space="preserve"> &amp; C</t>
    </r>
    <r>
      <rPr>
        <b/>
        <vertAlign val="subscript"/>
        <sz val="11"/>
        <color theme="5" tint="-0.249977111117893"/>
        <rFont val="Calibri"/>
        <family val="2"/>
        <scheme val="minor"/>
      </rPr>
      <t>CLAMP2</t>
    </r>
  </si>
  <si>
    <t>0.47uF</t>
  </si>
  <si>
    <r>
      <t>C</t>
    </r>
    <r>
      <rPr>
        <b/>
        <vertAlign val="subscript"/>
        <sz val="11"/>
        <color theme="5" tint="-0.249977111117893"/>
        <rFont val="Calibri"/>
        <family val="2"/>
        <scheme val="minor"/>
      </rPr>
      <t>COMM1</t>
    </r>
    <r>
      <rPr>
        <b/>
        <sz val="11"/>
        <color theme="5" tint="-0.249977111117893"/>
        <rFont val="Calibri"/>
        <family val="2"/>
        <scheme val="minor"/>
      </rPr>
      <t xml:space="preserve"> &amp; C</t>
    </r>
    <r>
      <rPr>
        <b/>
        <vertAlign val="subscript"/>
        <sz val="11"/>
        <color theme="5" tint="-0.249977111117893"/>
        <rFont val="Calibri"/>
        <family val="2"/>
        <scheme val="minor"/>
      </rPr>
      <t>COMM2</t>
    </r>
  </si>
  <si>
    <t>22nF</t>
  </si>
  <si>
    <t>COMM, CLAMP, and BOOT Capacitors</t>
  </si>
  <si>
    <t>Series and Parallel Resonant Capacitors</t>
  </si>
  <si>
    <t>CHG Pin</t>
  </si>
  <si>
    <t>Open-drain output – active (provides connection to ground) when OUT is enabled</t>
  </si>
  <si>
    <t>TS/CTRL</t>
  </si>
  <si>
    <t>LED &amp; series resistor</t>
  </si>
  <si>
    <t>Current Limit and FOD</t>
  </si>
  <si>
    <r>
      <t>R</t>
    </r>
    <r>
      <rPr>
        <vertAlign val="subscript"/>
        <sz val="11"/>
        <color theme="1"/>
        <rFont val="Calibri"/>
        <family val="2"/>
        <scheme val="minor"/>
      </rPr>
      <t>1</t>
    </r>
  </si>
  <si>
    <r>
      <t>R</t>
    </r>
    <r>
      <rPr>
        <vertAlign val="subscript"/>
        <sz val="11"/>
        <color theme="1"/>
        <rFont val="Calibri"/>
        <family val="2"/>
        <scheme val="minor"/>
      </rPr>
      <t>FOD</t>
    </r>
  </si>
  <si>
    <r>
      <t>R</t>
    </r>
    <r>
      <rPr>
        <vertAlign val="subscript"/>
        <sz val="11"/>
        <color theme="1"/>
        <rFont val="Calibri"/>
        <family val="2"/>
        <scheme val="minor"/>
      </rPr>
      <t>OS</t>
    </r>
  </si>
  <si>
    <r>
      <t>R</t>
    </r>
    <r>
      <rPr>
        <vertAlign val="subscript"/>
        <sz val="11"/>
        <color theme="1"/>
        <rFont val="Calibri"/>
        <family val="2"/>
        <scheme val="minor"/>
      </rPr>
      <t>ILIM</t>
    </r>
  </si>
  <si>
    <r>
      <t>K</t>
    </r>
    <r>
      <rPr>
        <vertAlign val="subscript"/>
        <sz val="11"/>
        <color theme="1"/>
        <rFont val="Calibri"/>
        <family val="2"/>
        <scheme val="minor"/>
      </rPr>
      <t>ILIM</t>
    </r>
  </si>
  <si>
    <r>
      <t>K</t>
    </r>
    <r>
      <rPr>
        <vertAlign val="subscript"/>
        <sz val="11"/>
        <color theme="1"/>
        <rFont val="Calibri"/>
        <family val="2"/>
        <scheme val="minor"/>
      </rPr>
      <t>IMAX</t>
    </r>
  </si>
  <si>
    <t>Requirements</t>
  </si>
  <si>
    <t>FOD calibration procedure</t>
  </si>
  <si>
    <r>
      <t>I</t>
    </r>
    <r>
      <rPr>
        <vertAlign val="subscript"/>
        <sz val="11"/>
        <color theme="1"/>
        <rFont val="Calibri"/>
        <family val="2"/>
        <scheme val="minor"/>
      </rPr>
      <t>MAX</t>
    </r>
  </si>
  <si>
    <t>A</t>
  </si>
  <si>
    <r>
      <t>I</t>
    </r>
    <r>
      <rPr>
        <vertAlign val="subscript"/>
        <sz val="11"/>
        <color theme="1"/>
        <rFont val="Calibri"/>
        <family val="2"/>
        <scheme val="minor"/>
      </rPr>
      <t>LIM</t>
    </r>
  </si>
  <si>
    <t>RECT &amp; OUT Capacitance</t>
  </si>
  <si>
    <t>RECT</t>
  </si>
  <si>
    <t>OUT</t>
  </si>
  <si>
    <t>1 x 10uF + 1 x 0.1uF</t>
  </si>
  <si>
    <t>2 x 10uF + 1 x 0.1uF</t>
  </si>
  <si>
    <t>Vout</t>
  </si>
  <si>
    <t>5V</t>
  </si>
  <si>
    <r>
      <rPr>
        <b/>
        <sz val="11"/>
        <color theme="1"/>
        <rFont val="Calibri"/>
        <family val="2"/>
        <scheme val="minor"/>
      </rPr>
      <t xml:space="preserve">Notes: </t>
    </r>
    <r>
      <rPr>
        <sz val="11"/>
        <color theme="1"/>
        <rFont val="Calibri"/>
        <family val="2"/>
        <scheme val="minor"/>
      </rPr>
      <t>Primary coil is the transmitter (Tx) while secondary coil is the receiver (Rx)</t>
    </r>
  </si>
  <si>
    <t>https://product.tdk.com/en/system/files?file=dam/doc/product/wireless-charge/wireless-charge/rx-coil-module/catalog/wlc_rx_wr444030-16f3-g_en.pdf</t>
  </si>
  <si>
    <t>Inductance [100kHz, 1Vrms]</t>
  </si>
  <si>
    <t>uH</t>
  </si>
  <si>
    <t>DC Resistance</t>
  </si>
  <si>
    <t>Part number: WR444030-16F3-G</t>
  </si>
  <si>
    <t>fs</t>
  </si>
  <si>
    <t>fd</t>
  </si>
  <si>
    <t>kHz</t>
  </si>
  <si>
    <t>MHz</t>
  </si>
  <si>
    <t>±10%</t>
  </si>
  <si>
    <t>+5/-10%</t>
  </si>
  <si>
    <r>
      <t>L'</t>
    </r>
    <r>
      <rPr>
        <b/>
        <vertAlign val="subscript"/>
        <sz val="11"/>
        <color theme="5" tint="-0.249977111117893"/>
        <rFont val="Calibri"/>
        <family val="2"/>
        <scheme val="minor"/>
      </rPr>
      <t>S</t>
    </r>
  </si>
  <si>
    <r>
      <t>L</t>
    </r>
    <r>
      <rPr>
        <b/>
        <vertAlign val="subscript"/>
        <sz val="11"/>
        <color theme="5" tint="-0.249977111117893"/>
        <rFont val="Calibri"/>
        <family val="2"/>
        <scheme val="minor"/>
      </rPr>
      <t>S</t>
    </r>
  </si>
  <si>
    <t>nF</t>
  </si>
  <si>
    <t>Q</t>
  </si>
  <si>
    <t>Both capacitors must have a minimum voltage rating of 25V</t>
  </si>
  <si>
    <t>or</t>
  </si>
  <si>
    <t>The value of those capacitors is based on the inductance of the Rx coil. It is highly reccomended the designers to measure the inductunce under their specific system's topology. This proper desingning of the resonant capacitors will increase the mutual coupling coefficient</t>
  </si>
  <si>
    <t>https://e2e.ti.com/support/power-management/f/power-management-forum/925464/faq-schematic-checklist-for-wireless-power-rx</t>
  </si>
  <si>
    <t>Checklist for Wireless Power RX applicable for bq51013B, bq51050B, bq51003, and similar. - This checklist is provided by TI</t>
  </si>
  <si>
    <t>https://e2e.ti.com/support/power-management/f/power-management-forum/992706/bq51013b-calculate-rect-and-out-capacitance/3666769#3666769</t>
  </si>
  <si>
    <t>The capacitors must be rated above 16V</t>
  </si>
  <si>
    <t>AD &amp; AD_EN Pin</t>
  </si>
  <si>
    <t>Set AD LOW to disable wired power and let AD_EN floating</t>
  </si>
  <si>
    <t>Use a 10k resistor if TS is not required</t>
  </si>
  <si>
    <t>RLIM</t>
  </si>
  <si>
    <t>KLIM</t>
  </si>
  <si>
    <t>KMAX</t>
  </si>
  <si>
    <t>IMAX</t>
  </si>
  <si>
    <t>ILIM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</si>
</sst>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vertAlign val="subscript"/>
      <sz val="11"/>
      <color theme="1"/>
      <name val="Calibri"/>
      <family val="2"/>
      <scheme val="minor"/>
    </font>
    <font>
      <vertAlign val="subscript"/>
      <sz val="9"/>
      <color indexed="81"/>
      <name val="Tahoma"/>
      <family val="2"/>
    </font>
    <font>
      <b/>
      <sz val="11"/>
      <color theme="5" tint="-0.249977111117893"/>
      <name val="Calibri"/>
      <family val="2"/>
      <scheme val="minor"/>
    </font>
    <font>
      <vertAlign val="subscript"/>
      <sz val="11"/>
      <color theme="5" tint="-0.249977111117893"/>
      <name val="Calibri"/>
      <family val="2"/>
      <scheme val="minor"/>
    </font>
    <font>
      <b/>
      <vertAlign val="subscript"/>
      <sz val="11"/>
      <color theme="5" tint="-0.249977111117893"/>
      <name val="Calibri"/>
      <family val="2"/>
      <scheme val="minor"/>
    </font>
    <font>
      <sz val="8"/>
      <name val="Calibri"/>
      <family val="2"/>
      <scheme val="minor"/>
    </font>
    <font>
      <u/>
      <sz val="11"/>
      <color theme="10"/>
      <name val="Calibri"/>
      <family val="2"/>
      <scheme val="minor"/>
    </font>
    <font>
      <b/>
      <sz val="11"/>
      <name val="Calibri"/>
      <family val="2"/>
      <scheme val="minor"/>
    </font>
    <font>
      <b/>
      <sz val="11"/>
      <color rgb="FFFF0000"/>
      <name val="Calibri"/>
      <family val="2"/>
      <scheme val="minor"/>
    </font>
    <font>
      <b/>
      <sz val="16"/>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7"/>
        <bgColor indexed="64"/>
      </patternFill>
    </fill>
    <fill>
      <patternFill patternType="solid">
        <fgColor rgb="FFFFFF00"/>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1" fontId="0" fillId="2" borderId="0" xfId="0" applyNumberFormat="1" applyFill="1" applyAlignment="1">
      <alignment horizontal="center"/>
    </xf>
    <xf numFmtId="0" fontId="0" fillId="3" borderId="0" xfId="0" applyFill="1" applyAlignment="1">
      <alignment horizontal="center"/>
    </xf>
    <xf numFmtId="0" fontId="0" fillId="0" borderId="1" xfId="0" applyBorder="1"/>
    <xf numFmtId="0" fontId="0" fillId="0" borderId="1" xfId="0" applyBorder="1" applyAlignment="1">
      <alignment horizontal="center"/>
    </xf>
    <xf numFmtId="0" fontId="0" fillId="0" borderId="0" xfId="0" applyBorder="1" applyAlignment="1">
      <alignment horizontal="center"/>
    </xf>
    <xf numFmtId="1" fontId="0" fillId="0" borderId="0" xfId="0" applyNumberFormat="1" applyFill="1" applyAlignment="1">
      <alignment horizontal="center"/>
    </xf>
    <xf numFmtId="0" fontId="0" fillId="3" borderId="1" xfId="0" applyFill="1" applyBorder="1" applyAlignment="1">
      <alignment horizontal="center" vertical="center"/>
    </xf>
    <xf numFmtId="1"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wrapText="1"/>
    </xf>
    <xf numFmtId="164" fontId="0" fillId="2" borderId="1" xfId="0" applyNumberFormat="1"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1" fillId="0" borderId="1" xfId="0" applyFont="1" applyBorder="1" applyAlignment="1">
      <alignment horizontal="center" vertical="center"/>
    </xf>
    <xf numFmtId="0" fontId="0" fillId="0" borderId="0" xfId="0" applyAlignment="1">
      <alignment vertical="center"/>
    </xf>
    <xf numFmtId="0" fontId="0" fillId="0" borderId="0" xfId="0" applyFill="1" applyBorder="1" applyAlignment="1">
      <alignment vertical="center"/>
    </xf>
    <xf numFmtId="1" fontId="0" fillId="0" borderId="0" xfId="0" applyNumberFormat="1" applyFill="1" applyBorder="1" applyAlignment="1">
      <alignment horizontal="center" vertical="center"/>
    </xf>
    <xf numFmtId="1" fontId="0" fillId="4" borderId="0" xfId="0" applyNumberFormat="1" applyFill="1" applyAlignment="1">
      <alignment horizontal="center"/>
    </xf>
    <xf numFmtId="1" fontId="0" fillId="4" borderId="1" xfId="0" applyNumberFormat="1" applyFill="1" applyBorder="1" applyAlignment="1">
      <alignment horizontal="center" vertical="center"/>
    </xf>
    <xf numFmtId="0" fontId="0" fillId="0" borderId="1" xfId="0" applyFill="1" applyBorder="1" applyAlignment="1">
      <alignment vertical="center" wrapText="1"/>
    </xf>
    <xf numFmtId="1" fontId="0" fillId="4" borderId="1" xfId="0" applyNumberFormat="1" applyFill="1" applyBorder="1" applyAlignment="1">
      <alignment horizontal="center" vertical="center" wrapText="1"/>
    </xf>
    <xf numFmtId="0" fontId="0" fillId="0" borderId="0" xfId="0" applyAlignment="1">
      <alignment horizontal="center"/>
    </xf>
    <xf numFmtId="0" fontId="0" fillId="3" borderId="0" xfId="0" applyFill="1" applyAlignment="1">
      <alignment horizontal="center" vertical="center"/>
    </xf>
    <xf numFmtId="0" fontId="1" fillId="0" borderId="0" xfId="0" applyFont="1"/>
    <xf numFmtId="0" fontId="0" fillId="0" borderId="0" xfId="0" applyFont="1" applyAlignment="1">
      <alignment vertical="center"/>
    </xf>
    <xf numFmtId="0" fontId="0" fillId="0" borderId="0" xfId="0" applyAlignment="1">
      <alignment horizontal="left" vertical="center" wrapText="1"/>
    </xf>
    <xf numFmtId="0" fontId="1" fillId="0" borderId="0" xfId="0" applyFont="1" applyAlignment="1">
      <alignment vertical="center" wrapText="1"/>
    </xf>
    <xf numFmtId="0" fontId="0" fillId="0" borderId="0" xfId="0" applyAlignment="1"/>
    <xf numFmtId="1" fontId="0" fillId="2" borderId="0" xfId="0" applyNumberFormat="1" applyFill="1" applyAlignment="1">
      <alignment horizontal="center" vertical="center"/>
    </xf>
    <xf numFmtId="0" fontId="0" fillId="0" borderId="0" xfId="0" applyAlignment="1">
      <alignment horizontal="left" wrapText="1"/>
    </xf>
    <xf numFmtId="0" fontId="8" fillId="0" borderId="1" xfId="0" applyFont="1" applyBorder="1"/>
    <xf numFmtId="0" fontId="0" fillId="0" borderId="0" xfId="0" applyBorder="1" applyAlignment="1">
      <alignment horizontal="left" vertical="center" wrapText="1"/>
    </xf>
    <xf numFmtId="0" fontId="8" fillId="0" borderId="1"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8" fillId="0" borderId="20" xfId="0" applyFont="1" applyBorder="1" applyAlignment="1">
      <alignment horizontal="left" vertical="center"/>
    </xf>
    <xf numFmtId="0" fontId="0" fillId="0" borderId="21" xfId="0" applyBorder="1" applyAlignment="1">
      <alignment horizontal="left" vertical="center" wrapText="1"/>
    </xf>
    <xf numFmtId="0" fontId="8" fillId="0" borderId="16" xfId="0" applyFont="1" applyBorder="1" applyAlignment="1">
      <alignment horizontal="left" vertical="center"/>
    </xf>
    <xf numFmtId="0" fontId="8" fillId="0" borderId="22" xfId="0" applyFont="1" applyBorder="1" applyAlignment="1">
      <alignment horizontal="left"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3" borderId="1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7" xfId="0" applyFont="1" applyBorder="1" applyAlignment="1">
      <alignment vertical="center" wrapText="1"/>
    </xf>
    <xf numFmtId="1" fontId="0" fillId="0" borderId="0" xfId="0" applyNumberFormat="1"/>
    <xf numFmtId="1" fontId="0" fillId="4" borderId="1" xfId="0" applyNumberFormat="1" applyFill="1" applyBorder="1" applyAlignment="1">
      <alignment horizontal="left" vertical="center" wrapText="1"/>
    </xf>
    <xf numFmtId="1" fontId="0" fillId="0" borderId="2"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 fillId="0" borderId="1" xfId="0" applyFont="1" applyBorder="1" applyAlignment="1">
      <alignment horizontal="left" vertical="center" wrapText="1"/>
    </xf>
    <xf numFmtId="0" fontId="1" fillId="5" borderId="1" xfId="0" applyFont="1" applyFill="1" applyBorder="1" applyAlignment="1">
      <alignment horizontal="center" vertical="center"/>
    </xf>
    <xf numFmtId="0" fontId="8" fillId="0" borderId="16" xfId="0" applyFont="1" applyBorder="1" applyAlignment="1">
      <alignment horizontal="lef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1" xfId="0" applyBorder="1" applyAlignment="1">
      <alignment horizontal="left" wrapText="1"/>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left" vertical="center"/>
    </xf>
    <xf numFmtId="0" fontId="13" fillId="0" borderId="16"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left" vertical="center" wrapText="1"/>
    </xf>
    <xf numFmtId="0" fontId="0" fillId="0" borderId="17" xfId="0" applyBorder="1" applyAlignment="1">
      <alignment horizontal="left" vertical="center" wrapText="1"/>
    </xf>
    <xf numFmtId="0" fontId="8" fillId="0" borderId="1" xfId="0" applyFont="1" applyBorder="1" applyAlignment="1">
      <alignment horizontal="left"/>
    </xf>
    <xf numFmtId="0" fontId="1" fillId="0" borderId="1" xfId="0" applyFont="1" applyBorder="1" applyAlignment="1">
      <alignment horizont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12" fillId="0" borderId="18" xfId="1" applyBorder="1" applyAlignment="1">
      <alignment horizontal="left" vertical="center" wrapText="1"/>
    </xf>
    <xf numFmtId="0" fontId="12" fillId="0" borderId="6" xfId="1" applyBorder="1" applyAlignment="1">
      <alignment horizontal="left" vertical="center" wrapText="1"/>
    </xf>
    <xf numFmtId="0" fontId="12" fillId="0" borderId="19" xfId="1" applyBorder="1" applyAlignment="1">
      <alignment horizontal="left" vertical="center" wrapText="1"/>
    </xf>
    <xf numFmtId="0" fontId="12" fillId="0" borderId="20" xfId="1" applyBorder="1" applyAlignment="1">
      <alignment horizontal="left" vertical="center" wrapText="1"/>
    </xf>
    <xf numFmtId="0" fontId="12" fillId="0" borderId="0" xfId="1" applyBorder="1" applyAlignment="1">
      <alignment horizontal="left" vertical="center" wrapText="1"/>
    </xf>
    <xf numFmtId="0" fontId="12" fillId="0" borderId="21" xfId="1" applyBorder="1" applyAlignment="1">
      <alignment horizontal="left" vertical="center" wrapText="1"/>
    </xf>
    <xf numFmtId="0" fontId="8" fillId="0" borderId="16" xfId="0" applyFont="1" applyBorder="1" applyAlignment="1">
      <alignment horizontal="left" vertical="center" wrapText="1"/>
    </xf>
    <xf numFmtId="0" fontId="8" fillId="0" borderId="1" xfId="0" applyFont="1" applyBorder="1" applyAlignment="1">
      <alignment horizontal="left" vertical="center" wrapText="1"/>
    </xf>
    <xf numFmtId="0" fontId="15" fillId="0" borderId="0" xfId="0" applyFont="1" applyAlignment="1">
      <alignment horizontal="center" vertical="center"/>
    </xf>
    <xf numFmtId="0" fontId="12" fillId="0" borderId="1" xfId="1" applyBorder="1" applyAlignment="1">
      <alignment horizontal="left" wrapText="1"/>
    </xf>
    <xf numFmtId="0" fontId="13" fillId="0" borderId="1" xfId="1" applyFont="1" applyBorder="1" applyAlignment="1">
      <alignment horizontal="left" wrapText="1"/>
    </xf>
    <xf numFmtId="0" fontId="12" fillId="0" borderId="0" xfId="1" applyBorder="1" applyAlignment="1">
      <alignment horizontal="left" wrapText="1"/>
    </xf>
    <xf numFmtId="0" fontId="14" fillId="0" borderId="1" xfId="0" applyFont="1" applyBorder="1" applyAlignment="1">
      <alignment horizontal="left" wrapText="1"/>
    </xf>
    <xf numFmtId="0" fontId="0" fillId="0" borderId="1" xfId="0" applyBorder="1" applyAlignment="1">
      <alignment horizontal="center"/>
    </xf>
    <xf numFmtId="0" fontId="0" fillId="0" borderId="12" xfId="0" applyBorder="1" applyAlignment="1">
      <alignment horizontal="left" vertical="center"/>
    </xf>
    <xf numFmtId="0" fontId="0" fillId="0" borderId="11" xfId="0" applyBorder="1" applyAlignment="1">
      <alignment horizontal="left" vertical="center"/>
    </xf>
    <xf numFmtId="1" fontId="0" fillId="2" borderId="12" xfId="0" applyNumberFormat="1" applyFill="1" applyBorder="1" applyAlignment="1">
      <alignment horizontal="center" vertical="center"/>
    </xf>
    <xf numFmtId="1" fontId="0" fillId="2" borderId="11" xfId="0" applyNumberFormat="1"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2"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cellXfs>
  <cellStyles count="2">
    <cellStyle name="Hyperlink" xfId="1" builtinId="8"/>
    <cellStyle name="Normal" xfId="0" builtinId="0"/>
  </cellStyles>
  <dxfs count="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5</xdr:col>
      <xdr:colOff>434340</xdr:colOff>
      <xdr:row>0</xdr:row>
      <xdr:rowOff>0</xdr:rowOff>
    </xdr:from>
    <xdr:to>
      <xdr:col>8</xdr:col>
      <xdr:colOff>565785</xdr:colOff>
      <xdr:row>14</xdr:row>
      <xdr:rowOff>720263</xdr:rowOff>
    </xdr:to>
    <xdr:pic>
      <xdr:nvPicPr>
        <xdr:cNvPr id="2" name="Picture 1">
          <a:extLst>
            <a:ext uri="{FF2B5EF4-FFF2-40B4-BE49-F238E27FC236}">
              <a16:creationId xmlns:a16="http://schemas.microsoft.com/office/drawing/2014/main" id="{C628F623-DB6B-45B6-B904-481FAC150D32}"/>
            </a:ext>
          </a:extLst>
        </xdr:cNvPr>
        <xdr:cNvPicPr>
          <a:picLocks noChangeAspect="1"/>
        </xdr:cNvPicPr>
      </xdr:nvPicPr>
      <xdr:blipFill>
        <a:blip xmlns:r="http://schemas.openxmlformats.org/officeDocument/2006/relationships" r:embed="rId1"/>
        <a:stretch>
          <a:fillRect/>
        </a:stretch>
      </xdr:blipFill>
      <xdr:spPr>
        <a:xfrm>
          <a:off x="4152900" y="0"/>
          <a:ext cx="1943100" cy="3568238"/>
        </a:xfrm>
        <a:prstGeom prst="rect">
          <a:avLst/>
        </a:prstGeom>
      </xdr:spPr>
    </xdr:pic>
    <xdr:clientData/>
  </xdr:twoCellAnchor>
  <xdr:twoCellAnchor editAs="oneCell">
    <xdr:from>
      <xdr:col>8</xdr:col>
      <xdr:colOff>548640</xdr:colOff>
      <xdr:row>0</xdr:row>
      <xdr:rowOff>0</xdr:rowOff>
    </xdr:from>
    <xdr:to>
      <xdr:col>23</xdr:col>
      <xdr:colOff>271068</xdr:colOff>
      <xdr:row>14</xdr:row>
      <xdr:rowOff>727258</xdr:rowOff>
    </xdr:to>
    <xdr:pic>
      <xdr:nvPicPr>
        <xdr:cNvPr id="3" name="Picture 2">
          <a:extLst>
            <a:ext uri="{FF2B5EF4-FFF2-40B4-BE49-F238E27FC236}">
              <a16:creationId xmlns:a16="http://schemas.microsoft.com/office/drawing/2014/main" id="{42C5DF43-767C-4AC2-A69E-FECE3D230E7C}"/>
            </a:ext>
          </a:extLst>
        </xdr:cNvPr>
        <xdr:cNvPicPr>
          <a:picLocks noChangeAspect="1"/>
        </xdr:cNvPicPr>
      </xdr:nvPicPr>
      <xdr:blipFill>
        <a:blip xmlns:r="http://schemas.openxmlformats.org/officeDocument/2006/relationships" r:embed="rId2"/>
        <a:stretch>
          <a:fillRect/>
        </a:stretch>
      </xdr:blipFill>
      <xdr:spPr>
        <a:xfrm>
          <a:off x="6096000" y="0"/>
          <a:ext cx="8866428" cy="3590473"/>
        </a:xfrm>
        <a:prstGeom prst="rect">
          <a:avLst/>
        </a:prstGeom>
      </xdr:spPr>
    </xdr:pic>
    <xdr:clientData/>
  </xdr:twoCellAnchor>
  <xdr:twoCellAnchor editAs="oneCell">
    <xdr:from>
      <xdr:col>6</xdr:col>
      <xdr:colOff>190500</xdr:colOff>
      <xdr:row>15</xdr:row>
      <xdr:rowOff>15240</xdr:rowOff>
    </xdr:from>
    <xdr:to>
      <xdr:col>18</xdr:col>
      <xdr:colOff>460061</xdr:colOff>
      <xdr:row>32</xdr:row>
      <xdr:rowOff>33808</xdr:rowOff>
    </xdr:to>
    <xdr:pic>
      <xdr:nvPicPr>
        <xdr:cNvPr id="5" name="Picture 4">
          <a:extLst>
            <a:ext uri="{FF2B5EF4-FFF2-40B4-BE49-F238E27FC236}">
              <a16:creationId xmlns:a16="http://schemas.microsoft.com/office/drawing/2014/main" id="{DA356C40-3FA8-455B-A9E5-F1A8B8E1748D}"/>
            </a:ext>
          </a:extLst>
        </xdr:cNvPr>
        <xdr:cNvPicPr>
          <a:picLocks noChangeAspect="1"/>
        </xdr:cNvPicPr>
      </xdr:nvPicPr>
      <xdr:blipFill>
        <a:blip xmlns:r="http://schemas.openxmlformats.org/officeDocument/2006/relationships" r:embed="rId3"/>
        <a:stretch>
          <a:fillRect/>
        </a:stretch>
      </xdr:blipFill>
      <xdr:spPr>
        <a:xfrm>
          <a:off x="5768340" y="3787140"/>
          <a:ext cx="7590476" cy="3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487161</xdr:colOff>
      <xdr:row>0</xdr:row>
      <xdr:rowOff>1</xdr:rowOff>
    </xdr:from>
    <xdr:to>
      <xdr:col>24</xdr:col>
      <xdr:colOff>460270</xdr:colOff>
      <xdr:row>19</xdr:row>
      <xdr:rowOff>33705</xdr:rowOff>
    </xdr:to>
    <xdr:pic>
      <xdr:nvPicPr>
        <xdr:cNvPr id="2" name="Picture 1">
          <a:extLst>
            <a:ext uri="{FF2B5EF4-FFF2-40B4-BE49-F238E27FC236}">
              <a16:creationId xmlns:a16="http://schemas.microsoft.com/office/drawing/2014/main" id="{792C8018-7C64-4FF4-BCEF-7C3B289490FA}"/>
            </a:ext>
          </a:extLst>
        </xdr:cNvPr>
        <xdr:cNvPicPr>
          <a:picLocks noChangeAspect="1"/>
        </xdr:cNvPicPr>
      </xdr:nvPicPr>
      <xdr:blipFill>
        <a:blip xmlns:r="http://schemas.openxmlformats.org/officeDocument/2006/relationships" r:embed="rId1"/>
        <a:stretch>
          <a:fillRect/>
        </a:stretch>
      </xdr:blipFill>
      <xdr:spPr>
        <a:xfrm>
          <a:off x="11459961" y="1"/>
          <a:ext cx="3634519" cy="4411980"/>
        </a:xfrm>
        <a:prstGeom prst="rect">
          <a:avLst/>
        </a:prstGeom>
      </xdr:spPr>
    </xdr:pic>
    <xdr:clientData/>
  </xdr:twoCellAnchor>
  <xdr:twoCellAnchor editAs="oneCell">
    <xdr:from>
      <xdr:col>9</xdr:col>
      <xdr:colOff>307376</xdr:colOff>
      <xdr:row>21</xdr:row>
      <xdr:rowOff>119128</xdr:rowOff>
    </xdr:from>
    <xdr:to>
      <xdr:col>18</xdr:col>
      <xdr:colOff>270001</xdr:colOff>
      <xdr:row>44</xdr:row>
      <xdr:rowOff>111120</xdr:rowOff>
    </xdr:to>
    <xdr:pic>
      <xdr:nvPicPr>
        <xdr:cNvPr id="4" name="Picture 3">
          <a:extLst>
            <a:ext uri="{FF2B5EF4-FFF2-40B4-BE49-F238E27FC236}">
              <a16:creationId xmlns:a16="http://schemas.microsoft.com/office/drawing/2014/main" id="{309299E1-F52A-4A34-87A0-95D9B5BD5CBC}"/>
            </a:ext>
          </a:extLst>
        </xdr:cNvPr>
        <xdr:cNvPicPr>
          <a:picLocks noChangeAspect="1"/>
        </xdr:cNvPicPr>
      </xdr:nvPicPr>
      <xdr:blipFill>
        <a:blip xmlns:r="http://schemas.openxmlformats.org/officeDocument/2006/relationships" r:embed="rId2"/>
        <a:stretch>
          <a:fillRect/>
        </a:stretch>
      </xdr:blipFill>
      <xdr:spPr>
        <a:xfrm>
          <a:off x="5793776" y="4493008"/>
          <a:ext cx="5914578" cy="4464932"/>
        </a:xfrm>
        <a:prstGeom prst="rect">
          <a:avLst/>
        </a:prstGeom>
      </xdr:spPr>
    </xdr:pic>
    <xdr:clientData/>
  </xdr:twoCellAnchor>
  <xdr:twoCellAnchor editAs="oneCell">
    <xdr:from>
      <xdr:col>19</xdr:col>
      <xdr:colOff>217618</xdr:colOff>
      <xdr:row>21</xdr:row>
      <xdr:rowOff>88190</xdr:rowOff>
    </xdr:from>
    <xdr:to>
      <xdr:col>29</xdr:col>
      <xdr:colOff>3729239</xdr:colOff>
      <xdr:row>40</xdr:row>
      <xdr:rowOff>147787</xdr:rowOff>
    </xdr:to>
    <xdr:pic>
      <xdr:nvPicPr>
        <xdr:cNvPr id="5" name="Picture 4">
          <a:extLst>
            <a:ext uri="{FF2B5EF4-FFF2-40B4-BE49-F238E27FC236}">
              <a16:creationId xmlns:a16="http://schemas.microsoft.com/office/drawing/2014/main" id="{99788467-CAED-434C-A880-B19520A92B1E}"/>
            </a:ext>
          </a:extLst>
        </xdr:cNvPr>
        <xdr:cNvPicPr>
          <a:picLocks noChangeAspect="1"/>
        </xdr:cNvPicPr>
      </xdr:nvPicPr>
      <xdr:blipFill>
        <a:blip xmlns:r="http://schemas.openxmlformats.org/officeDocument/2006/relationships" r:embed="rId3"/>
        <a:stretch>
          <a:fillRect/>
        </a:stretch>
      </xdr:blipFill>
      <xdr:spPr>
        <a:xfrm>
          <a:off x="11800018" y="4462070"/>
          <a:ext cx="9596191" cy="3770538"/>
        </a:xfrm>
        <a:prstGeom prst="rect">
          <a:avLst/>
        </a:prstGeom>
      </xdr:spPr>
    </xdr:pic>
    <xdr:clientData/>
  </xdr:twoCellAnchor>
  <xdr:twoCellAnchor editAs="oneCell">
    <xdr:from>
      <xdr:col>9</xdr:col>
      <xdr:colOff>223059</xdr:colOff>
      <xdr:row>0</xdr:row>
      <xdr:rowOff>0</xdr:rowOff>
    </xdr:from>
    <xdr:to>
      <xdr:col>17</xdr:col>
      <xdr:colOff>575790</xdr:colOff>
      <xdr:row>19</xdr:row>
      <xdr:rowOff>34270</xdr:rowOff>
    </xdr:to>
    <xdr:pic>
      <xdr:nvPicPr>
        <xdr:cNvPr id="7" name="Picture 6">
          <a:extLst>
            <a:ext uri="{FF2B5EF4-FFF2-40B4-BE49-F238E27FC236}">
              <a16:creationId xmlns:a16="http://schemas.microsoft.com/office/drawing/2014/main" id="{E177A360-A9D2-43E4-8F5B-49E816191EF0}"/>
            </a:ext>
          </a:extLst>
        </xdr:cNvPr>
        <xdr:cNvPicPr>
          <a:picLocks noChangeAspect="1"/>
        </xdr:cNvPicPr>
      </xdr:nvPicPr>
      <xdr:blipFill>
        <a:blip xmlns:r="http://schemas.openxmlformats.org/officeDocument/2006/relationships" r:embed="rId4"/>
        <a:stretch>
          <a:fillRect/>
        </a:stretch>
      </xdr:blipFill>
      <xdr:spPr>
        <a:xfrm>
          <a:off x="5709459" y="0"/>
          <a:ext cx="5670319" cy="4425881"/>
        </a:xfrm>
        <a:prstGeom prst="rect">
          <a:avLst/>
        </a:prstGeom>
      </xdr:spPr>
    </xdr:pic>
    <xdr:clientData/>
  </xdr:twoCellAnchor>
  <xdr:twoCellAnchor editAs="oneCell">
    <xdr:from>
      <xdr:col>9</xdr:col>
      <xdr:colOff>45720</xdr:colOff>
      <xdr:row>90</xdr:row>
      <xdr:rowOff>137160</xdr:rowOff>
    </xdr:from>
    <xdr:to>
      <xdr:col>20</xdr:col>
      <xdr:colOff>499328</xdr:colOff>
      <xdr:row>115</xdr:row>
      <xdr:rowOff>33710</xdr:rowOff>
    </xdr:to>
    <xdr:pic>
      <xdr:nvPicPr>
        <xdr:cNvPr id="8" name="Picture 7">
          <a:extLst>
            <a:ext uri="{FF2B5EF4-FFF2-40B4-BE49-F238E27FC236}">
              <a16:creationId xmlns:a16="http://schemas.microsoft.com/office/drawing/2014/main" id="{67477A98-A3C9-49B0-A44D-070EA72E02B8}"/>
            </a:ext>
          </a:extLst>
        </xdr:cNvPr>
        <xdr:cNvPicPr>
          <a:picLocks noChangeAspect="1"/>
        </xdr:cNvPicPr>
      </xdr:nvPicPr>
      <xdr:blipFill>
        <a:blip xmlns:r="http://schemas.openxmlformats.org/officeDocument/2006/relationships" r:embed="rId5"/>
        <a:stretch>
          <a:fillRect/>
        </a:stretch>
      </xdr:blipFill>
      <xdr:spPr>
        <a:xfrm>
          <a:off x="3703320" y="9479280"/>
          <a:ext cx="7626666" cy="4640000"/>
        </a:xfrm>
        <a:prstGeom prst="rect">
          <a:avLst/>
        </a:prstGeom>
      </xdr:spPr>
    </xdr:pic>
    <xdr:clientData/>
  </xdr:twoCellAnchor>
  <xdr:twoCellAnchor editAs="oneCell">
    <xdr:from>
      <xdr:col>4</xdr:col>
      <xdr:colOff>7620</xdr:colOff>
      <xdr:row>53</xdr:row>
      <xdr:rowOff>22860</xdr:rowOff>
    </xdr:from>
    <xdr:to>
      <xdr:col>6</xdr:col>
      <xdr:colOff>529357</xdr:colOff>
      <xdr:row>56</xdr:row>
      <xdr:rowOff>110408</xdr:rowOff>
    </xdr:to>
    <xdr:pic>
      <xdr:nvPicPr>
        <xdr:cNvPr id="9" name="Picture 8">
          <a:extLst>
            <a:ext uri="{FF2B5EF4-FFF2-40B4-BE49-F238E27FC236}">
              <a16:creationId xmlns:a16="http://schemas.microsoft.com/office/drawing/2014/main" id="{42743A19-FFA7-4F9B-AB60-B3A78EF8B173}"/>
            </a:ext>
          </a:extLst>
        </xdr:cNvPr>
        <xdr:cNvPicPr>
          <a:picLocks noChangeAspect="1"/>
        </xdr:cNvPicPr>
      </xdr:nvPicPr>
      <xdr:blipFill>
        <a:blip xmlns:r="http://schemas.openxmlformats.org/officeDocument/2006/relationships" r:embed="rId6"/>
        <a:stretch>
          <a:fillRect/>
        </a:stretch>
      </xdr:blipFill>
      <xdr:spPr>
        <a:xfrm>
          <a:off x="2446020" y="4739640"/>
          <a:ext cx="1866667" cy="655238"/>
        </a:xfrm>
        <a:prstGeom prst="rect">
          <a:avLst/>
        </a:prstGeom>
      </xdr:spPr>
    </xdr:pic>
    <xdr:clientData/>
  </xdr:twoCellAnchor>
  <xdr:twoCellAnchor editAs="oneCell">
    <xdr:from>
      <xdr:col>3</xdr:col>
      <xdr:colOff>34290</xdr:colOff>
      <xdr:row>12</xdr:row>
      <xdr:rowOff>17145</xdr:rowOff>
    </xdr:from>
    <xdr:to>
      <xdr:col>6</xdr:col>
      <xdr:colOff>300990</xdr:colOff>
      <xdr:row>13</xdr:row>
      <xdr:rowOff>185966</xdr:rowOff>
    </xdr:to>
    <xdr:pic>
      <xdr:nvPicPr>
        <xdr:cNvPr id="11" name="Picture 10">
          <a:extLst>
            <a:ext uri="{FF2B5EF4-FFF2-40B4-BE49-F238E27FC236}">
              <a16:creationId xmlns:a16="http://schemas.microsoft.com/office/drawing/2014/main" id="{F4C49FBF-D09E-416F-B52A-9754028A27C6}"/>
            </a:ext>
          </a:extLst>
        </xdr:cNvPr>
        <xdr:cNvPicPr>
          <a:picLocks noChangeAspect="1"/>
        </xdr:cNvPicPr>
      </xdr:nvPicPr>
      <xdr:blipFill>
        <a:blip xmlns:r="http://schemas.openxmlformats.org/officeDocument/2006/relationships" r:embed="rId7"/>
        <a:stretch>
          <a:fillRect/>
        </a:stretch>
      </xdr:blipFill>
      <xdr:spPr>
        <a:xfrm>
          <a:off x="1863090" y="702945"/>
          <a:ext cx="2221230" cy="382181"/>
        </a:xfrm>
        <a:prstGeom prst="rect">
          <a:avLst/>
        </a:prstGeom>
      </xdr:spPr>
    </xdr:pic>
    <xdr:clientData/>
  </xdr:twoCellAnchor>
  <xdr:twoCellAnchor editAs="oneCell">
    <xdr:from>
      <xdr:col>6</xdr:col>
      <xdr:colOff>43816</xdr:colOff>
      <xdr:row>68</xdr:row>
      <xdr:rowOff>24765</xdr:rowOff>
    </xdr:from>
    <xdr:to>
      <xdr:col>8</xdr:col>
      <xdr:colOff>346711</xdr:colOff>
      <xdr:row>70</xdr:row>
      <xdr:rowOff>35207</xdr:rowOff>
    </xdr:to>
    <xdr:pic>
      <xdr:nvPicPr>
        <xdr:cNvPr id="12" name="Picture 11">
          <a:extLst>
            <a:ext uri="{FF2B5EF4-FFF2-40B4-BE49-F238E27FC236}">
              <a16:creationId xmlns:a16="http://schemas.microsoft.com/office/drawing/2014/main" id="{E71EEC33-98CE-48E9-A202-9300D1E7C437}"/>
            </a:ext>
          </a:extLst>
        </xdr:cNvPr>
        <xdr:cNvPicPr>
          <a:picLocks noChangeAspect="1"/>
        </xdr:cNvPicPr>
      </xdr:nvPicPr>
      <xdr:blipFill>
        <a:blip xmlns:r="http://schemas.openxmlformats.org/officeDocument/2006/relationships" r:embed="rId8"/>
        <a:stretch>
          <a:fillRect/>
        </a:stretch>
      </xdr:blipFill>
      <xdr:spPr>
        <a:xfrm>
          <a:off x="3701416" y="9046845"/>
          <a:ext cx="1720215" cy="381918"/>
        </a:xfrm>
        <a:prstGeom prst="rect">
          <a:avLst/>
        </a:prstGeom>
      </xdr:spPr>
    </xdr:pic>
    <xdr:clientData/>
  </xdr:twoCellAnchor>
  <xdr:twoCellAnchor editAs="oneCell">
    <xdr:from>
      <xdr:col>6</xdr:col>
      <xdr:colOff>26671</xdr:colOff>
      <xdr:row>66</xdr:row>
      <xdr:rowOff>20956</xdr:rowOff>
    </xdr:from>
    <xdr:to>
      <xdr:col>7</xdr:col>
      <xdr:colOff>535040</xdr:colOff>
      <xdr:row>67</xdr:row>
      <xdr:rowOff>156212</xdr:rowOff>
    </xdr:to>
    <xdr:pic>
      <xdr:nvPicPr>
        <xdr:cNvPr id="15" name="Picture 14">
          <a:extLst>
            <a:ext uri="{FF2B5EF4-FFF2-40B4-BE49-F238E27FC236}">
              <a16:creationId xmlns:a16="http://schemas.microsoft.com/office/drawing/2014/main" id="{63866187-9825-484F-9144-9D185F9CA126}"/>
            </a:ext>
          </a:extLst>
        </xdr:cNvPr>
        <xdr:cNvPicPr>
          <a:picLocks noChangeAspect="1"/>
        </xdr:cNvPicPr>
      </xdr:nvPicPr>
      <xdr:blipFill>
        <a:blip xmlns:r="http://schemas.openxmlformats.org/officeDocument/2006/relationships" r:embed="rId9"/>
        <a:stretch>
          <a:fillRect/>
        </a:stretch>
      </xdr:blipFill>
      <xdr:spPr>
        <a:xfrm>
          <a:off x="3684271" y="9538336"/>
          <a:ext cx="1117969" cy="363856"/>
        </a:xfrm>
        <a:prstGeom prst="rect">
          <a:avLst/>
        </a:prstGeom>
      </xdr:spPr>
    </xdr:pic>
    <xdr:clientData/>
  </xdr:twoCellAnchor>
  <xdr:twoCellAnchor editAs="oneCell">
    <xdr:from>
      <xdr:col>4</xdr:col>
      <xdr:colOff>30480</xdr:colOff>
      <xdr:row>31</xdr:row>
      <xdr:rowOff>0</xdr:rowOff>
    </xdr:from>
    <xdr:to>
      <xdr:col>5</xdr:col>
      <xdr:colOff>491892</xdr:colOff>
      <xdr:row>35</xdr:row>
      <xdr:rowOff>72390</xdr:rowOff>
    </xdr:to>
    <xdr:pic>
      <xdr:nvPicPr>
        <xdr:cNvPr id="16" name="Picture 15">
          <a:extLst>
            <a:ext uri="{FF2B5EF4-FFF2-40B4-BE49-F238E27FC236}">
              <a16:creationId xmlns:a16="http://schemas.microsoft.com/office/drawing/2014/main" id="{599C9601-0648-4CAD-B481-B91144C637DA}"/>
            </a:ext>
          </a:extLst>
        </xdr:cNvPr>
        <xdr:cNvPicPr>
          <a:picLocks noChangeAspect="1"/>
        </xdr:cNvPicPr>
      </xdr:nvPicPr>
      <xdr:blipFill rotWithShape="1">
        <a:blip xmlns:r="http://schemas.openxmlformats.org/officeDocument/2006/relationships" r:embed="rId10"/>
        <a:srcRect l="28210" t="20667" b="24987"/>
        <a:stretch/>
      </xdr:blipFill>
      <xdr:spPr>
        <a:xfrm>
          <a:off x="2628900" y="6278880"/>
          <a:ext cx="1192932" cy="834390"/>
        </a:xfrm>
        <a:prstGeom prst="rect">
          <a:avLst/>
        </a:prstGeom>
      </xdr:spPr>
    </xdr:pic>
    <xdr:clientData/>
  </xdr:twoCellAnchor>
  <xdr:twoCellAnchor editAs="oneCell">
    <xdr:from>
      <xdr:col>4</xdr:col>
      <xdr:colOff>91423</xdr:colOff>
      <xdr:row>36</xdr:row>
      <xdr:rowOff>11429</xdr:rowOff>
    </xdr:from>
    <xdr:to>
      <xdr:col>6</xdr:col>
      <xdr:colOff>566901</xdr:colOff>
      <xdr:row>40</xdr:row>
      <xdr:rowOff>156208</xdr:rowOff>
    </xdr:to>
    <xdr:pic>
      <xdr:nvPicPr>
        <xdr:cNvPr id="17" name="Picture 16">
          <a:extLst>
            <a:ext uri="{FF2B5EF4-FFF2-40B4-BE49-F238E27FC236}">
              <a16:creationId xmlns:a16="http://schemas.microsoft.com/office/drawing/2014/main" id="{94434B81-6257-4DAE-A62A-3583AFBCB507}"/>
            </a:ext>
          </a:extLst>
        </xdr:cNvPr>
        <xdr:cNvPicPr>
          <a:picLocks noChangeAspect="1"/>
        </xdr:cNvPicPr>
      </xdr:nvPicPr>
      <xdr:blipFill>
        <a:blip xmlns:r="http://schemas.openxmlformats.org/officeDocument/2006/relationships" r:embed="rId11"/>
        <a:stretch>
          <a:fillRect/>
        </a:stretch>
      </xdr:blipFill>
      <xdr:spPr>
        <a:xfrm>
          <a:off x="2689843" y="7250429"/>
          <a:ext cx="1810883" cy="988695"/>
        </a:xfrm>
        <a:prstGeom prst="rect">
          <a:avLst/>
        </a:prstGeom>
      </xdr:spPr>
    </xdr:pic>
    <xdr:clientData/>
  </xdr:twoCellAnchor>
  <xdr:twoCellAnchor editAs="oneCell">
    <xdr:from>
      <xdr:col>3</xdr:col>
      <xdr:colOff>276995</xdr:colOff>
      <xdr:row>43</xdr:row>
      <xdr:rowOff>87630</xdr:rowOff>
    </xdr:from>
    <xdr:to>
      <xdr:col>4</xdr:col>
      <xdr:colOff>719239</xdr:colOff>
      <xdr:row>45</xdr:row>
      <xdr:rowOff>118109</xdr:rowOff>
    </xdr:to>
    <xdr:pic>
      <xdr:nvPicPr>
        <xdr:cNvPr id="18" name="Picture 17">
          <a:extLst>
            <a:ext uri="{FF2B5EF4-FFF2-40B4-BE49-F238E27FC236}">
              <a16:creationId xmlns:a16="http://schemas.microsoft.com/office/drawing/2014/main" id="{39540B49-DE73-4038-B388-89875140E627}"/>
            </a:ext>
          </a:extLst>
        </xdr:cNvPr>
        <xdr:cNvPicPr>
          <a:picLocks noChangeAspect="1"/>
        </xdr:cNvPicPr>
      </xdr:nvPicPr>
      <xdr:blipFill>
        <a:blip xmlns:r="http://schemas.openxmlformats.org/officeDocument/2006/relationships" r:embed="rId12"/>
        <a:stretch>
          <a:fillRect/>
        </a:stretch>
      </xdr:blipFill>
      <xdr:spPr>
        <a:xfrm>
          <a:off x="2265815" y="8736330"/>
          <a:ext cx="1036604" cy="419100"/>
        </a:xfrm>
        <a:prstGeom prst="rect">
          <a:avLst/>
        </a:prstGeom>
      </xdr:spPr>
    </xdr:pic>
    <xdr:clientData/>
  </xdr:twoCellAnchor>
  <xdr:twoCellAnchor editAs="oneCell">
    <xdr:from>
      <xdr:col>9</xdr:col>
      <xdr:colOff>85724</xdr:colOff>
      <xdr:row>66</xdr:row>
      <xdr:rowOff>142876</xdr:rowOff>
    </xdr:from>
    <xdr:to>
      <xdr:col>11</xdr:col>
      <xdr:colOff>270510</xdr:colOff>
      <xdr:row>67</xdr:row>
      <xdr:rowOff>110490</xdr:rowOff>
    </xdr:to>
    <xdr:pic>
      <xdr:nvPicPr>
        <xdr:cNvPr id="19" name="Picture 18">
          <a:extLst>
            <a:ext uri="{FF2B5EF4-FFF2-40B4-BE49-F238E27FC236}">
              <a16:creationId xmlns:a16="http://schemas.microsoft.com/office/drawing/2014/main" id="{B8F3AFC2-4575-4F25-B12C-6CFF1023EB42}"/>
            </a:ext>
          </a:extLst>
        </xdr:cNvPr>
        <xdr:cNvPicPr>
          <a:picLocks noChangeAspect="1"/>
        </xdr:cNvPicPr>
      </xdr:nvPicPr>
      <xdr:blipFill rotWithShape="1">
        <a:blip xmlns:r="http://schemas.openxmlformats.org/officeDocument/2006/relationships" r:embed="rId13"/>
        <a:srcRect l="4431" t="28396" r="1898" b="14813"/>
        <a:stretch/>
      </xdr:blipFill>
      <xdr:spPr>
        <a:xfrm>
          <a:off x="6038849" y="13382626"/>
          <a:ext cx="1409701" cy="190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e2e.ti.com/support/power-management/f/power-management-forum/992706/bq51013b-calculate-rect-and-out-capacitance/3666769" TargetMode="External"/><Relationship Id="rId7" Type="http://schemas.openxmlformats.org/officeDocument/2006/relationships/comments" Target="../comments2.xml"/><Relationship Id="rId2" Type="http://schemas.openxmlformats.org/officeDocument/2006/relationships/hyperlink" Target="https://e2e.ti.com/support/power-management/f/power-management-forum/925464/faq-schematic-checklist-for-wireless-power-rx" TargetMode="External"/><Relationship Id="rId1" Type="http://schemas.openxmlformats.org/officeDocument/2006/relationships/hyperlink" Target="https://product.tdk.com/en/system/files?file=dam/doc/product/wireless-charge/wireless-charge/rx-coil-module/catalog/wlc_rx_wr444030-16f3-g_en.pdf"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21"/>
  <sheetViews>
    <sheetView tabSelected="1" workbookViewId="0">
      <selection activeCell="C19" sqref="C19"/>
    </sheetView>
  </sheetViews>
  <sheetFormatPr defaultRowHeight="15" x14ac:dyDescent="0.25"/>
  <cols>
    <col min="1" max="1" width="22.5703125" style="16" customWidth="1"/>
    <col min="2" max="2" width="23.28515625" style="11" customWidth="1"/>
  </cols>
  <sheetData>
    <row r="2" spans="1:5" ht="18" x14ac:dyDescent="0.25">
      <c r="A2" s="13" t="s">
        <v>0</v>
      </c>
      <c r="B2" s="7">
        <v>135</v>
      </c>
      <c r="C2" s="4" t="s">
        <v>1</v>
      </c>
      <c r="D2" s="5"/>
      <c r="E2" s="2" t="s">
        <v>5</v>
      </c>
    </row>
    <row r="3" spans="1:5" ht="18" x14ac:dyDescent="0.25">
      <c r="A3" s="13" t="s">
        <v>18</v>
      </c>
      <c r="B3" s="7">
        <v>16</v>
      </c>
      <c r="C3" s="4" t="s">
        <v>2</v>
      </c>
      <c r="D3" s="5"/>
      <c r="E3" s="1" t="s">
        <v>6</v>
      </c>
    </row>
    <row r="4" spans="1:5" x14ac:dyDescent="0.25">
      <c r="A4" s="13" t="s">
        <v>9</v>
      </c>
      <c r="B4" s="7">
        <v>10</v>
      </c>
      <c r="C4" s="4" t="s">
        <v>10</v>
      </c>
      <c r="D4" s="5"/>
      <c r="E4" s="19" t="s">
        <v>22</v>
      </c>
    </row>
    <row r="5" spans="1:5" x14ac:dyDescent="0.25">
      <c r="A5" s="14" t="s">
        <v>17</v>
      </c>
      <c r="B5" s="12">
        <f>2*B4</f>
        <v>20</v>
      </c>
      <c r="C5" s="4" t="s">
        <v>10</v>
      </c>
      <c r="D5" s="5"/>
      <c r="E5" s="6"/>
    </row>
    <row r="7" spans="1:5" ht="18" x14ac:dyDescent="0.25">
      <c r="A7" s="13" t="s">
        <v>3</v>
      </c>
      <c r="B7" s="8">
        <f>B2/(B3/1000)</f>
        <v>8437.5</v>
      </c>
      <c r="C7" s="4" t="s">
        <v>4</v>
      </c>
      <c r="D7" s="5"/>
    </row>
    <row r="8" spans="1:5" ht="30.6" customHeight="1" x14ac:dyDescent="0.25">
      <c r="A8" s="13" t="s">
        <v>14</v>
      </c>
      <c r="B8" s="9">
        <f>IF(AND(B4&gt;=1.25,B4&lt;5),680,IF(AND(B4&gt;=5,B4&lt;=10),620,IF(B4&gt;10,600,IF(B4&lt;1.25,"INVALID TERMINATION CURRENT"))))</f>
        <v>620</v>
      </c>
      <c r="C8" s="4" t="s">
        <v>15</v>
      </c>
      <c r="D8" s="5"/>
    </row>
    <row r="9" spans="1:5" ht="18" x14ac:dyDescent="0.25">
      <c r="A9" s="13" t="s">
        <v>16</v>
      </c>
      <c r="B9" s="8">
        <f>IF(AND(B5&gt;=10,B5&lt;=20),305,300)</f>
        <v>305</v>
      </c>
      <c r="C9" s="4" t="s">
        <v>15</v>
      </c>
      <c r="D9" s="5"/>
    </row>
    <row r="10" spans="1:5" ht="18" x14ac:dyDescent="0.25">
      <c r="A10" s="13" t="s">
        <v>13</v>
      </c>
      <c r="B10" s="8">
        <f>B4*B8</f>
        <v>6200</v>
      </c>
      <c r="C10" s="4"/>
      <c r="D10" s="5"/>
    </row>
    <row r="11" spans="1:5" x14ac:dyDescent="0.25">
      <c r="A11" s="14" t="s">
        <v>12</v>
      </c>
      <c r="B11" s="10">
        <f>B4/100*B3</f>
        <v>1.6</v>
      </c>
      <c r="C11" s="4" t="s">
        <v>2</v>
      </c>
      <c r="D11" s="5"/>
    </row>
    <row r="12" spans="1:5" x14ac:dyDescent="0.25">
      <c r="A12" s="14" t="s">
        <v>11</v>
      </c>
      <c r="B12" s="8">
        <f>2*(B4/100)*B3</f>
        <v>3.2</v>
      </c>
      <c r="C12" s="4" t="s">
        <v>2</v>
      </c>
      <c r="D12" s="5"/>
    </row>
    <row r="13" spans="1:5" x14ac:dyDescent="0.25">
      <c r="A13" s="17"/>
      <c r="B13" s="18"/>
      <c r="C13" s="5"/>
      <c r="D13" s="5"/>
    </row>
    <row r="14" spans="1:5" ht="18" x14ac:dyDescent="0.25">
      <c r="A14" s="14" t="s">
        <v>19</v>
      </c>
      <c r="B14" s="20">
        <v>10</v>
      </c>
      <c r="C14" s="4" t="s">
        <v>20</v>
      </c>
      <c r="D14" s="4"/>
      <c r="E14" s="3"/>
    </row>
    <row r="15" spans="1:5" ht="72" customHeight="1" x14ac:dyDescent="0.25">
      <c r="A15" s="21" t="s">
        <v>21</v>
      </c>
      <c r="B15" s="53" t="s">
        <v>23</v>
      </c>
      <c r="C15" s="53"/>
      <c r="D15" s="53"/>
      <c r="E15" s="53"/>
    </row>
    <row r="16" spans="1:5" ht="72" customHeight="1" x14ac:dyDescent="0.25">
      <c r="A16" s="21" t="s">
        <v>24</v>
      </c>
      <c r="B16" s="22" t="s">
        <v>25</v>
      </c>
      <c r="C16" s="54"/>
      <c r="D16" s="55"/>
      <c r="E16" s="56"/>
    </row>
    <row r="18" spans="1:1" x14ac:dyDescent="0.25">
      <c r="A18" s="15" t="s">
        <v>7</v>
      </c>
    </row>
    <row r="19" spans="1:1" x14ac:dyDescent="0.25">
      <c r="A19" s="15" t="str">
        <f>IF(B3&lt;50,"YES!!!","NO!!!")</f>
        <v>YES!!!</v>
      </c>
    </row>
    <row r="21" spans="1:1" x14ac:dyDescent="0.25">
      <c r="A21" s="16" t="s">
        <v>8</v>
      </c>
    </row>
  </sheetData>
  <mergeCells count="2">
    <mergeCell ref="B15:E15"/>
    <mergeCell ref="C16:E16"/>
  </mergeCells>
  <conditionalFormatting sqref="A19">
    <cfRule type="containsText" dxfId="4" priority="2" operator="containsText" text="NO!!!">
      <formula>NOT(ISERROR(SEARCH("NO!!!",A19)))</formula>
    </cfRule>
    <cfRule type="containsText" dxfId="3" priority="3" operator="containsText" text="YES!!!">
      <formula>NOT(ISERROR(SEARCH("YES!!!",A19)))</formula>
    </cfRule>
  </conditionalFormatting>
  <conditionalFormatting sqref="B8">
    <cfRule type="containsText" dxfId="2" priority="1" operator="containsText" text="INVALID TERMINATION CURRENT">
      <formula>NOT(ISERROR(SEARCH("INVALID TERMINATION CURRENT",B8)))</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C4645-AB50-4209-9E05-5AFD0980C936}">
  <dimension ref="A1:AD77"/>
  <sheetViews>
    <sheetView topLeftCell="A52" zoomScaleNormal="100" workbookViewId="0">
      <selection activeCell="F10" sqref="F10"/>
    </sheetView>
  </sheetViews>
  <sheetFormatPr defaultRowHeight="15" x14ac:dyDescent="0.25"/>
  <cols>
    <col min="1" max="1" width="10.28515625" customWidth="1"/>
    <col min="2" max="2" width="11.5703125" bestFit="1" customWidth="1"/>
    <col min="5" max="5" width="11" bestFit="1" customWidth="1"/>
    <col min="8" max="8" width="11.85546875" bestFit="1" customWidth="1"/>
    <col min="13" max="13" width="13" bestFit="1" customWidth="1"/>
    <col min="17" max="17" width="12" bestFit="1" customWidth="1"/>
    <col min="30" max="30" width="57" bestFit="1" customWidth="1"/>
  </cols>
  <sheetData>
    <row r="1" spans="1:30" x14ac:dyDescent="0.25">
      <c r="A1" t="s">
        <v>67</v>
      </c>
      <c r="AB1" t="b">
        <v>1</v>
      </c>
      <c r="AC1" s="23">
        <v>0</v>
      </c>
      <c r="AD1" s="26" t="s">
        <v>29</v>
      </c>
    </row>
    <row r="2" spans="1:30" x14ac:dyDescent="0.25">
      <c r="AC2" s="23"/>
      <c r="AD2" s="26"/>
    </row>
    <row r="3" spans="1:30" x14ac:dyDescent="0.25">
      <c r="A3" s="97" t="s">
        <v>87</v>
      </c>
      <c r="B3" s="97"/>
      <c r="C3" s="97"/>
      <c r="D3" s="97"/>
      <c r="E3" s="97"/>
      <c r="F3" s="97"/>
      <c r="H3" s="24" t="s">
        <v>5</v>
      </c>
      <c r="AB3" t="b">
        <v>0</v>
      </c>
      <c r="AC3" s="23">
        <v>1</v>
      </c>
      <c r="AD3" t="s">
        <v>30</v>
      </c>
    </row>
    <row r="4" spans="1:30" x14ac:dyDescent="0.25">
      <c r="A4" s="97"/>
      <c r="B4" s="97"/>
      <c r="C4" s="97"/>
      <c r="D4" s="97"/>
      <c r="E4" s="97"/>
      <c r="F4" s="97"/>
      <c r="H4" s="30" t="s">
        <v>6</v>
      </c>
      <c r="AC4" s="23"/>
    </row>
    <row r="5" spans="1:30" x14ac:dyDescent="0.25">
      <c r="A5" s="96" t="s">
        <v>86</v>
      </c>
      <c r="B5" s="67"/>
      <c r="C5" s="67"/>
      <c r="D5" s="67"/>
      <c r="E5" s="67"/>
      <c r="F5" s="67"/>
      <c r="H5" s="30"/>
      <c r="AD5" t="s">
        <v>32</v>
      </c>
    </row>
    <row r="6" spans="1:30" x14ac:dyDescent="0.25">
      <c r="A6" s="67"/>
      <c r="B6" s="67"/>
      <c r="C6" s="67"/>
      <c r="D6" s="67"/>
      <c r="E6" s="67"/>
      <c r="F6" s="67"/>
      <c r="H6" s="19" t="s">
        <v>22</v>
      </c>
      <c r="AD6" t="s">
        <v>31</v>
      </c>
    </row>
    <row r="7" spans="1:30" x14ac:dyDescent="0.25">
      <c r="A7" s="31"/>
      <c r="B7" s="31"/>
      <c r="C7" s="31"/>
      <c r="D7" s="31"/>
      <c r="E7" s="31"/>
      <c r="F7" s="31"/>
    </row>
    <row r="8" spans="1:30" x14ac:dyDescent="0.25">
      <c r="A8" s="25" t="s">
        <v>65</v>
      </c>
      <c r="B8" t="s">
        <v>66</v>
      </c>
    </row>
    <row r="10" spans="1:30" ht="18" x14ac:dyDescent="0.35">
      <c r="A10" s="3" t="s">
        <v>54</v>
      </c>
      <c r="B10" s="7">
        <v>262</v>
      </c>
      <c r="C10" s="4" t="s">
        <v>1</v>
      </c>
    </row>
    <row r="11" spans="1:30" ht="18" x14ac:dyDescent="0.35">
      <c r="A11" s="3" t="s">
        <v>53</v>
      </c>
      <c r="B11" s="7">
        <v>314</v>
      </c>
      <c r="C11" s="4" t="s">
        <v>1</v>
      </c>
    </row>
    <row r="12" spans="1:30" ht="18" x14ac:dyDescent="0.35">
      <c r="A12" s="3" t="s">
        <v>57</v>
      </c>
      <c r="B12" s="7">
        <v>0.25</v>
      </c>
      <c r="C12" s="4" t="s">
        <v>58</v>
      </c>
    </row>
    <row r="13" spans="1:30" ht="18" customHeight="1" x14ac:dyDescent="0.25">
      <c r="A13" s="85" t="s">
        <v>59</v>
      </c>
      <c r="B13" s="107">
        <f>1.2*B12</f>
        <v>0.3</v>
      </c>
      <c r="C13" s="86" t="s">
        <v>58</v>
      </c>
    </row>
    <row r="14" spans="1:30" x14ac:dyDescent="0.25">
      <c r="A14" s="85"/>
      <c r="B14" s="107"/>
      <c r="C14" s="86"/>
    </row>
    <row r="15" spans="1:30" ht="15.75" thickBot="1" x14ac:dyDescent="0.3"/>
    <row r="16" spans="1:30" ht="30.75" customHeight="1" x14ac:dyDescent="0.25">
      <c r="A16" s="57" t="s">
        <v>26</v>
      </c>
      <c r="B16" s="58"/>
      <c r="C16" s="48" t="b">
        <v>0</v>
      </c>
      <c r="D16" s="49"/>
      <c r="E16" s="50"/>
      <c r="F16" s="11"/>
    </row>
    <row r="17" spans="1:30" ht="30.75" customHeight="1" thickBot="1" x14ac:dyDescent="0.3">
      <c r="A17" s="51" t="s">
        <v>90</v>
      </c>
      <c r="B17" s="62" t="s">
        <v>91</v>
      </c>
      <c r="C17" s="62"/>
      <c r="D17" s="62"/>
      <c r="E17" s="63"/>
      <c r="F17" s="11"/>
      <c r="AC17" s="23"/>
      <c r="AD17" s="26"/>
    </row>
    <row r="18" spans="1:30" x14ac:dyDescent="0.25">
      <c r="F18" s="11"/>
      <c r="AC18" s="23"/>
      <c r="AD18" s="26"/>
    </row>
    <row r="19" spans="1:30" ht="30.75" customHeight="1" x14ac:dyDescent="0.25">
      <c r="A19" s="27"/>
      <c r="B19" s="27"/>
      <c r="C19" s="11"/>
      <c r="D19" s="11"/>
      <c r="E19" s="11"/>
      <c r="F19" s="11"/>
      <c r="AC19" s="23"/>
      <c r="AD19" s="26"/>
    </row>
    <row r="20" spans="1:30" x14ac:dyDescent="0.25">
      <c r="A20" s="60" t="s">
        <v>33</v>
      </c>
      <c r="B20" s="60"/>
      <c r="C20" s="60"/>
      <c r="D20" s="60"/>
      <c r="E20" s="60"/>
      <c r="F20" s="60"/>
      <c r="G20" s="29"/>
    </row>
    <row r="21" spans="1:30" ht="15" customHeight="1" x14ac:dyDescent="0.25">
      <c r="A21" s="32" t="s">
        <v>27</v>
      </c>
      <c r="B21" s="7">
        <v>0</v>
      </c>
      <c r="C21" s="59" t="str">
        <f>IF(AND(B21=0,B22=0),AD1,IF(AND(B21=0,B22=1),AD3,IF(AND(B21=1,B22=0),AD5,IF(AND(B21=1,B22=1),AD6))))</f>
        <v>Wireless &amp; wired power enabled with priority to wired power</v>
      </c>
      <c r="D21" s="59"/>
      <c r="E21" s="59"/>
      <c r="F21" s="59"/>
      <c r="G21" s="28"/>
    </row>
    <row r="22" spans="1:30" x14ac:dyDescent="0.25">
      <c r="A22" s="32" t="s">
        <v>28</v>
      </c>
      <c r="B22" s="7">
        <v>0</v>
      </c>
      <c r="C22" s="59"/>
      <c r="D22" s="59"/>
      <c r="E22" s="59"/>
      <c r="F22" s="59"/>
      <c r="G22" s="28"/>
    </row>
    <row r="23" spans="1:30" ht="15.75" thickBot="1" x14ac:dyDescent="0.3"/>
    <row r="24" spans="1:30" x14ac:dyDescent="0.25">
      <c r="A24" s="64" t="s">
        <v>43</v>
      </c>
      <c r="B24" s="65"/>
      <c r="C24" s="65"/>
      <c r="D24" s="65"/>
      <c r="E24" s="65"/>
      <c r="F24" s="65"/>
      <c r="G24" s="65"/>
      <c r="H24" s="66"/>
    </row>
    <row r="25" spans="1:30" ht="15" customHeight="1" x14ac:dyDescent="0.25">
      <c r="A25" s="61" t="s">
        <v>34</v>
      </c>
      <c r="B25" s="73" t="s">
        <v>85</v>
      </c>
      <c r="C25" s="73"/>
      <c r="D25" s="73"/>
      <c r="E25" s="73"/>
      <c r="F25" s="73"/>
      <c r="G25" s="73"/>
      <c r="H25" s="74"/>
    </row>
    <row r="26" spans="1:30" x14ac:dyDescent="0.25">
      <c r="A26" s="61"/>
      <c r="B26" s="73"/>
      <c r="C26" s="73"/>
      <c r="D26" s="73"/>
      <c r="E26" s="73"/>
      <c r="F26" s="73"/>
      <c r="G26" s="73"/>
      <c r="H26" s="74"/>
    </row>
    <row r="27" spans="1:30" x14ac:dyDescent="0.25">
      <c r="A27" s="61" t="s">
        <v>35</v>
      </c>
      <c r="B27" s="73"/>
      <c r="C27" s="73"/>
      <c r="D27" s="73"/>
      <c r="E27" s="73"/>
      <c r="F27" s="73"/>
      <c r="G27" s="73"/>
      <c r="H27" s="74"/>
    </row>
    <row r="28" spans="1:30" x14ac:dyDescent="0.25">
      <c r="A28" s="61"/>
      <c r="B28" s="73"/>
      <c r="C28" s="73"/>
      <c r="D28" s="73"/>
      <c r="E28" s="73"/>
      <c r="F28" s="73"/>
      <c r="G28" s="73"/>
      <c r="H28" s="74"/>
    </row>
    <row r="29" spans="1:30" x14ac:dyDescent="0.25">
      <c r="A29" s="87" t="s">
        <v>68</v>
      </c>
      <c r="B29" s="88"/>
      <c r="C29" s="88"/>
      <c r="D29" s="88"/>
      <c r="E29" s="88"/>
      <c r="F29" s="88"/>
      <c r="G29" s="88"/>
      <c r="H29" s="89"/>
    </row>
    <row r="30" spans="1:30" x14ac:dyDescent="0.25">
      <c r="A30" s="90"/>
      <c r="B30" s="91"/>
      <c r="C30" s="91"/>
      <c r="D30" s="91"/>
      <c r="E30" s="91"/>
      <c r="F30" s="91"/>
      <c r="G30" s="91"/>
      <c r="H30" s="92"/>
    </row>
    <row r="31" spans="1:30" x14ac:dyDescent="0.25">
      <c r="A31" s="41"/>
      <c r="B31" s="33"/>
      <c r="C31" s="33"/>
      <c r="D31" s="33"/>
      <c r="E31" s="33"/>
      <c r="F31" s="33"/>
      <c r="G31" s="33"/>
      <c r="H31" s="42"/>
    </row>
    <row r="32" spans="1:30" x14ac:dyDescent="0.25">
      <c r="A32" s="71" t="s">
        <v>72</v>
      </c>
      <c r="B32" s="72"/>
      <c r="C32" s="72"/>
      <c r="D32" s="72"/>
      <c r="E32" s="33"/>
      <c r="F32" s="33"/>
      <c r="G32" s="33"/>
      <c r="H32" s="42"/>
    </row>
    <row r="33" spans="1:8" x14ac:dyDescent="0.25">
      <c r="A33" s="93" t="s">
        <v>69</v>
      </c>
      <c r="B33" s="94"/>
      <c r="C33" s="69">
        <v>19</v>
      </c>
      <c r="D33" s="69" t="s">
        <v>70</v>
      </c>
      <c r="E33" s="33"/>
      <c r="F33" s="33"/>
      <c r="G33" s="33"/>
      <c r="H33" s="42"/>
    </row>
    <row r="34" spans="1:8" x14ac:dyDescent="0.25">
      <c r="A34" s="93"/>
      <c r="B34" s="94"/>
      <c r="C34" s="69"/>
      <c r="D34" s="69"/>
      <c r="E34" s="33"/>
      <c r="F34" s="33"/>
      <c r="G34" s="33"/>
      <c r="H34" s="42"/>
    </row>
    <row r="35" spans="1:8" x14ac:dyDescent="0.25">
      <c r="A35" s="61" t="s">
        <v>71</v>
      </c>
      <c r="B35" s="70"/>
      <c r="C35" s="36">
        <v>0.7</v>
      </c>
      <c r="D35" s="36" t="s">
        <v>4</v>
      </c>
      <c r="E35" s="33"/>
      <c r="F35" s="33"/>
      <c r="G35" s="33"/>
      <c r="H35" s="42"/>
    </row>
    <row r="36" spans="1:8" x14ac:dyDescent="0.25">
      <c r="A36" s="41"/>
      <c r="B36" s="33"/>
      <c r="C36" s="33"/>
      <c r="D36" s="33"/>
      <c r="E36" s="33"/>
      <c r="F36" s="33"/>
      <c r="G36" s="33"/>
      <c r="H36" s="42"/>
    </row>
    <row r="37" spans="1:8" ht="18" x14ac:dyDescent="0.25">
      <c r="A37" s="43" t="s">
        <v>80</v>
      </c>
      <c r="B37" s="36">
        <v>19</v>
      </c>
      <c r="C37" s="36" t="s">
        <v>70</v>
      </c>
      <c r="D37" s="36"/>
      <c r="E37" s="33"/>
      <c r="F37" s="33"/>
      <c r="G37" s="33"/>
      <c r="H37" s="42"/>
    </row>
    <row r="38" spans="1:8" ht="18" x14ac:dyDescent="0.25">
      <c r="A38" s="43" t="s">
        <v>79</v>
      </c>
      <c r="B38" s="36">
        <v>24</v>
      </c>
      <c r="C38" s="36" t="s">
        <v>70</v>
      </c>
      <c r="D38" s="36"/>
      <c r="E38" s="33"/>
      <c r="F38" s="33"/>
      <c r="G38" s="33"/>
      <c r="H38" s="42"/>
    </row>
    <row r="39" spans="1:8" x14ac:dyDescent="0.25">
      <c r="A39" s="43" t="s">
        <v>73</v>
      </c>
      <c r="B39" s="36">
        <v>100</v>
      </c>
      <c r="C39" s="36" t="s">
        <v>75</v>
      </c>
      <c r="D39" s="37" t="s">
        <v>78</v>
      </c>
      <c r="E39" s="33"/>
      <c r="F39" s="33"/>
      <c r="G39" s="33"/>
      <c r="H39" s="42"/>
    </row>
    <row r="40" spans="1:8" x14ac:dyDescent="0.25">
      <c r="A40" s="43" t="s">
        <v>74</v>
      </c>
      <c r="B40" s="36">
        <v>1</v>
      </c>
      <c r="C40" s="36" t="s">
        <v>76</v>
      </c>
      <c r="D40" s="36" t="s">
        <v>77</v>
      </c>
      <c r="E40" s="33"/>
      <c r="F40" s="33"/>
      <c r="G40" s="33"/>
      <c r="H40" s="42"/>
    </row>
    <row r="41" spans="1:8" x14ac:dyDescent="0.25">
      <c r="A41" s="43"/>
      <c r="B41" s="35"/>
      <c r="C41" s="35"/>
      <c r="D41" s="47"/>
      <c r="E41" s="33"/>
      <c r="F41" s="33"/>
      <c r="G41" s="33"/>
      <c r="H41" s="42"/>
    </row>
    <row r="42" spans="1:8" ht="15" customHeight="1" x14ac:dyDescent="0.25">
      <c r="A42" s="43" t="s">
        <v>34</v>
      </c>
      <c r="B42" s="38">
        <f>(1/((B39*1000*2*PI())^2*B38*10^-6))*1000000000</f>
        <v>105.54289962743519</v>
      </c>
      <c r="C42" s="36" t="s">
        <v>81</v>
      </c>
      <c r="D42" s="79" t="s">
        <v>83</v>
      </c>
      <c r="E42" s="80"/>
      <c r="F42" s="81"/>
      <c r="G42" s="33"/>
      <c r="H42" s="42"/>
    </row>
    <row r="43" spans="1:8" x14ac:dyDescent="0.25">
      <c r="A43" s="43" t="s">
        <v>35</v>
      </c>
      <c r="B43" s="39">
        <f>(1/((B40*1000000*2*PI())^2*(B37*10^-6)-1/B42))*1000000000</f>
        <v>1.3331734689949692</v>
      </c>
      <c r="C43" s="36" t="s">
        <v>81</v>
      </c>
      <c r="D43" s="82"/>
      <c r="E43" s="83"/>
      <c r="F43" s="84"/>
      <c r="G43" s="33"/>
      <c r="H43" s="42"/>
    </row>
    <row r="44" spans="1:8" x14ac:dyDescent="0.25">
      <c r="A44" s="41"/>
      <c r="B44" s="33"/>
      <c r="C44" s="33"/>
      <c r="D44" s="33"/>
      <c r="E44" s="33"/>
      <c r="F44" s="33"/>
      <c r="G44" s="33"/>
      <c r="H44" s="42"/>
    </row>
    <row r="45" spans="1:8" x14ac:dyDescent="0.25">
      <c r="A45" s="43" t="s">
        <v>82</v>
      </c>
      <c r="B45" s="40">
        <f>(2*PI()*B40*1000000*B37*10^-6)/C35</f>
        <v>170.5436011948745</v>
      </c>
      <c r="C45" s="36" t="str">
        <f>IF(B45&gt;77,"OK","ERROR")</f>
        <v>OK</v>
      </c>
      <c r="D45" s="33"/>
      <c r="E45" s="33"/>
      <c r="F45" s="33"/>
      <c r="G45" s="33"/>
      <c r="H45" s="42"/>
    </row>
    <row r="46" spans="1:8" x14ac:dyDescent="0.25">
      <c r="A46" s="41"/>
      <c r="B46" s="33"/>
      <c r="C46" s="33"/>
      <c r="D46" s="33"/>
      <c r="E46" s="33"/>
      <c r="F46" s="33"/>
      <c r="G46" s="33"/>
      <c r="H46" s="42"/>
    </row>
    <row r="47" spans="1:8" ht="15.75" thickBot="1" x14ac:dyDescent="0.3">
      <c r="A47" s="44"/>
      <c r="B47" s="45"/>
      <c r="C47" s="45"/>
      <c r="D47" s="45"/>
      <c r="E47" s="45"/>
      <c r="F47" s="45"/>
      <c r="G47" s="45"/>
      <c r="H47" s="46"/>
    </row>
    <row r="49" spans="1:15" x14ac:dyDescent="0.25">
      <c r="A49" s="76" t="s">
        <v>42</v>
      </c>
      <c r="B49" s="76"/>
      <c r="C49" s="76"/>
      <c r="D49" s="76"/>
    </row>
    <row r="50" spans="1:15" ht="18" x14ac:dyDescent="0.35">
      <c r="A50" s="75" t="s">
        <v>37</v>
      </c>
      <c r="B50" s="75"/>
      <c r="C50" s="77" t="s">
        <v>36</v>
      </c>
      <c r="D50" s="78"/>
    </row>
    <row r="51" spans="1:15" ht="18" x14ac:dyDescent="0.35">
      <c r="A51" s="75" t="s">
        <v>38</v>
      </c>
      <c r="B51" s="75"/>
      <c r="C51" s="77" t="s">
        <v>39</v>
      </c>
      <c r="D51" s="78"/>
    </row>
    <row r="52" spans="1:15" ht="18" x14ac:dyDescent="0.35">
      <c r="A52" s="75" t="s">
        <v>40</v>
      </c>
      <c r="B52" s="75"/>
      <c r="C52" s="77" t="s">
        <v>41</v>
      </c>
      <c r="D52" s="78"/>
    </row>
    <row r="54" spans="1:15" ht="15" customHeight="1" x14ac:dyDescent="0.25">
      <c r="A54" s="68" t="s">
        <v>44</v>
      </c>
      <c r="B54" s="67" t="s">
        <v>45</v>
      </c>
      <c r="C54" s="67"/>
      <c r="D54" s="67"/>
    </row>
    <row r="55" spans="1:15" x14ac:dyDescent="0.25">
      <c r="A55" s="68"/>
      <c r="B55" s="67"/>
      <c r="C55" s="67"/>
      <c r="D55" s="67"/>
    </row>
    <row r="56" spans="1:15" x14ac:dyDescent="0.25">
      <c r="A56" s="68"/>
      <c r="B56" s="67"/>
      <c r="C56" s="67"/>
      <c r="D56" s="67"/>
    </row>
    <row r="58" spans="1:15" x14ac:dyDescent="0.25">
      <c r="A58" s="68" t="s">
        <v>46</v>
      </c>
      <c r="B58" s="69" t="s">
        <v>92</v>
      </c>
      <c r="C58" s="69"/>
    </row>
    <row r="59" spans="1:15" x14ac:dyDescent="0.25">
      <c r="A59" s="68"/>
      <c r="B59" s="69"/>
      <c r="C59" s="69"/>
    </row>
    <row r="60" spans="1:15" x14ac:dyDescent="0.25">
      <c r="A60" s="68"/>
      <c r="B60" s="69"/>
      <c r="C60" s="69"/>
      <c r="L60" t="s">
        <v>94</v>
      </c>
      <c r="M60">
        <v>314</v>
      </c>
    </row>
    <row r="61" spans="1:15" x14ac:dyDescent="0.25">
      <c r="L61" t="s">
        <v>95</v>
      </c>
      <c r="M61">
        <v>262</v>
      </c>
    </row>
    <row r="62" spans="1:15" ht="15" customHeight="1" x14ac:dyDescent="0.25">
      <c r="A62" s="70" t="s">
        <v>47</v>
      </c>
      <c r="B62" s="70"/>
      <c r="C62" s="86">
        <v>1.5</v>
      </c>
      <c r="D62" s="86"/>
      <c r="E62" s="86" t="s">
        <v>20</v>
      </c>
      <c r="L62" t="s">
        <v>93</v>
      </c>
      <c r="M62">
        <v>1041</v>
      </c>
      <c r="N62">
        <v>1496</v>
      </c>
      <c r="O62">
        <v>1300</v>
      </c>
    </row>
    <row r="63" spans="1:15" x14ac:dyDescent="0.25">
      <c r="A63" s="70"/>
      <c r="B63" s="70"/>
      <c r="C63" s="86"/>
      <c r="D63" s="86"/>
      <c r="E63" s="86"/>
      <c r="L63" t="s">
        <v>96</v>
      </c>
      <c r="M63" s="52">
        <f>M61/M62*1000</f>
        <v>251.6810758885687</v>
      </c>
      <c r="N63" t="s">
        <v>2</v>
      </c>
    </row>
    <row r="64" spans="1:15" x14ac:dyDescent="0.25">
      <c r="L64" t="s">
        <v>97</v>
      </c>
      <c r="M64">
        <f>M60/M62</f>
        <v>0.30163304514889527</v>
      </c>
    </row>
    <row r="65" spans="1:13" ht="18" x14ac:dyDescent="0.35">
      <c r="A65" s="68" t="s">
        <v>48</v>
      </c>
      <c r="B65" s="68"/>
      <c r="C65" s="68"/>
      <c r="D65" s="3" t="s">
        <v>50</v>
      </c>
      <c r="E65" s="7">
        <v>196</v>
      </c>
      <c r="F65" s="4" t="s">
        <v>4</v>
      </c>
    </row>
    <row r="66" spans="1:13" ht="18" x14ac:dyDescent="0.35">
      <c r="A66" s="68"/>
      <c r="B66" s="68"/>
      <c r="C66" s="68"/>
      <c r="D66" s="3" t="s">
        <v>51</v>
      </c>
      <c r="E66" s="7">
        <v>20</v>
      </c>
      <c r="F66" s="4" t="s">
        <v>20</v>
      </c>
    </row>
    <row r="67" spans="1:13" ht="18" customHeight="1" x14ac:dyDescent="0.25">
      <c r="A67" s="68"/>
      <c r="B67" s="68"/>
      <c r="C67" s="68"/>
      <c r="D67" s="101" t="s">
        <v>52</v>
      </c>
      <c r="E67" s="103">
        <f>B10/B12</f>
        <v>1048</v>
      </c>
      <c r="F67" s="105" t="s">
        <v>4</v>
      </c>
      <c r="I67" s="95" t="s">
        <v>84</v>
      </c>
      <c r="M67">
        <f>845+196</f>
        <v>1041</v>
      </c>
    </row>
    <row r="68" spans="1:13" x14ac:dyDescent="0.25">
      <c r="A68" s="68"/>
      <c r="B68" s="68"/>
      <c r="C68" s="68"/>
      <c r="D68" s="102"/>
      <c r="E68" s="104"/>
      <c r="F68" s="106"/>
      <c r="I68" s="95"/>
    </row>
    <row r="69" spans="1:13" x14ac:dyDescent="0.25">
      <c r="A69" s="68"/>
      <c r="B69" s="68"/>
      <c r="C69" s="68"/>
      <c r="D69" s="85" t="s">
        <v>49</v>
      </c>
      <c r="E69" s="108">
        <f>E67-E65</f>
        <v>852</v>
      </c>
      <c r="F69" s="86" t="s">
        <v>4</v>
      </c>
    </row>
    <row r="70" spans="1:13" x14ac:dyDescent="0.25">
      <c r="A70" s="68"/>
      <c r="B70" s="68"/>
      <c r="C70" s="68"/>
      <c r="D70" s="85"/>
      <c r="E70" s="108"/>
      <c r="F70" s="86"/>
    </row>
    <row r="72" spans="1:13" x14ac:dyDescent="0.25">
      <c r="A72" s="25" t="s">
        <v>60</v>
      </c>
    </row>
    <row r="73" spans="1:13" ht="15" customHeight="1" x14ac:dyDescent="0.25">
      <c r="A73" s="34" t="s">
        <v>61</v>
      </c>
      <c r="B73" s="100" t="s">
        <v>64</v>
      </c>
      <c r="C73" s="100"/>
      <c r="D73" s="99" t="s">
        <v>89</v>
      </c>
      <c r="E73" s="99"/>
      <c r="F73" s="98" t="s">
        <v>88</v>
      </c>
      <c r="G73" s="98"/>
      <c r="H73" s="98"/>
      <c r="I73" s="98"/>
      <c r="J73" s="98"/>
    </row>
    <row r="74" spans="1:13" x14ac:dyDescent="0.25">
      <c r="A74" s="34" t="s">
        <v>62</v>
      </c>
      <c r="B74" s="100" t="s">
        <v>63</v>
      </c>
      <c r="C74" s="100"/>
      <c r="D74" s="99"/>
      <c r="E74" s="99"/>
      <c r="F74" s="98"/>
      <c r="G74" s="98"/>
      <c r="H74" s="98"/>
      <c r="I74" s="98"/>
      <c r="J74" s="98"/>
    </row>
    <row r="76" spans="1:13" x14ac:dyDescent="0.25">
      <c r="A76" s="25" t="s">
        <v>55</v>
      </c>
    </row>
    <row r="77" spans="1:13" x14ac:dyDescent="0.25">
      <c r="A77" t="s">
        <v>56</v>
      </c>
    </row>
  </sheetData>
  <mergeCells count="46">
    <mergeCell ref="I67:I68"/>
    <mergeCell ref="A5:F6"/>
    <mergeCell ref="A3:F4"/>
    <mergeCell ref="E62:E63"/>
    <mergeCell ref="F73:J74"/>
    <mergeCell ref="D73:E74"/>
    <mergeCell ref="B73:C73"/>
    <mergeCell ref="B74:C74"/>
    <mergeCell ref="A65:C70"/>
    <mergeCell ref="D67:D68"/>
    <mergeCell ref="E67:E68"/>
    <mergeCell ref="F67:F68"/>
    <mergeCell ref="A13:A14"/>
    <mergeCell ref="B13:B14"/>
    <mergeCell ref="C13:C14"/>
    <mergeCell ref="E69:E70"/>
    <mergeCell ref="D69:D70"/>
    <mergeCell ref="F69:F70"/>
    <mergeCell ref="A29:H30"/>
    <mergeCell ref="A33:B34"/>
    <mergeCell ref="C33:C34"/>
    <mergeCell ref="A58:A60"/>
    <mergeCell ref="A62:B63"/>
    <mergeCell ref="C62:D63"/>
    <mergeCell ref="B58:C60"/>
    <mergeCell ref="B54:D56"/>
    <mergeCell ref="A54:A56"/>
    <mergeCell ref="D33:D34"/>
    <mergeCell ref="A35:B35"/>
    <mergeCell ref="A32:D32"/>
    <mergeCell ref="A50:B50"/>
    <mergeCell ref="A51:B51"/>
    <mergeCell ref="A52:B52"/>
    <mergeCell ref="A49:D49"/>
    <mergeCell ref="C50:D50"/>
    <mergeCell ref="C51:D51"/>
    <mergeCell ref="C52:D52"/>
    <mergeCell ref="D42:F43"/>
    <mergeCell ref="A16:B16"/>
    <mergeCell ref="C21:F22"/>
    <mergeCell ref="A20:F20"/>
    <mergeCell ref="A25:A26"/>
    <mergeCell ref="A27:A28"/>
    <mergeCell ref="B17:E17"/>
    <mergeCell ref="A24:H24"/>
    <mergeCell ref="B25:H28"/>
  </mergeCells>
  <phoneticPr fontId="11" type="noConversion"/>
  <conditionalFormatting sqref="C45">
    <cfRule type="containsText" dxfId="1" priority="1" operator="containsText" text="ERRO">
      <formula>NOT(ISERROR(SEARCH("ERRO",C45)))</formula>
    </cfRule>
    <cfRule type="containsText" dxfId="0" priority="2" operator="containsText" text="OK">
      <formula>NOT(ISERROR(SEARCH("OK",C45)))</formula>
    </cfRule>
  </conditionalFormatting>
  <dataValidations count="2">
    <dataValidation type="list" allowBlank="1" showInputMessage="1" showErrorMessage="1" sqref="C16:C17 C19 F16:F19 D16:E17 D19:E19" xr:uid="{AA7845C6-8157-4062-A8DD-527C2F88BCEA}">
      <formula1>$AB$1:$AB$19</formula1>
    </dataValidation>
    <dataValidation type="list" allowBlank="1" showInputMessage="1" showErrorMessage="1" sqref="B21:B22" xr:uid="{617B467B-0A1E-41A3-BD0C-67EAE3521996}">
      <formula1>$AC$1:$AC$19</formula1>
    </dataValidation>
  </dataValidations>
  <hyperlinks>
    <hyperlink ref="A29" r:id="rId1" xr:uid="{DC2201D6-9682-4E8A-8029-DBC835161BEA}"/>
    <hyperlink ref="A5" r:id="rId2" xr:uid="{7F0DD4CB-45AA-4858-A3B2-2DD8678934A7}"/>
    <hyperlink ref="F73" r:id="rId3" location="3666769" xr:uid="{CEBA886D-E113-40ED-A4D4-E1EF79F863AD}"/>
  </hyperlinks>
  <pageMargins left="0.7" right="0.7" top="0.75" bottom="0.75" header="0.3" footer="0.3"/>
  <pageSetup orientation="portrait"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BQ25100B</vt:lpstr>
      <vt:lpstr>BQ51013B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Antoniou</dc:creator>
  <cp:lastModifiedBy>Nikos Antoniou</cp:lastModifiedBy>
  <dcterms:created xsi:type="dcterms:W3CDTF">2015-06-05T18:19:34Z</dcterms:created>
  <dcterms:modified xsi:type="dcterms:W3CDTF">2021-05-11T06:17:39Z</dcterms:modified>
</cp:coreProperties>
</file>