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2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2" windowWidth="18192" windowHeight="5952"/>
  </bookViews>
  <sheets>
    <sheet name="12Vo 8Vin" sheetId="9" r:id="rId1"/>
    <sheet name="12Vo 3Vin" sheetId="8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3" i="9" l="1"/>
  <c r="L12" i="9"/>
  <c r="B12" i="9"/>
  <c r="B15" i="9" s="1"/>
  <c r="L8" i="9"/>
  <c r="L4" i="9"/>
  <c r="B13" i="8"/>
  <c r="L12" i="8"/>
  <c r="B12" i="8"/>
  <c r="B15" i="8" s="1"/>
  <c r="B17" i="8" s="1"/>
  <c r="L8" i="8"/>
  <c r="L4" i="8"/>
  <c r="B14" i="9" l="1"/>
  <c r="B17" i="9"/>
  <c r="B16" i="9"/>
  <c r="B14" i="8"/>
  <c r="B16" i="8"/>
  <c r="O7" i="3" l="1"/>
  <c r="N5" i="3"/>
  <c r="N19" i="3"/>
  <c r="L18" i="3"/>
  <c r="J24" i="3"/>
  <c r="J22" i="3"/>
  <c r="J13" i="3" l="1"/>
  <c r="J9" i="3"/>
  <c r="J5" i="3"/>
</calcChain>
</file>

<file path=xl/sharedStrings.xml><?xml version="1.0" encoding="utf-8"?>
<sst xmlns="http://schemas.openxmlformats.org/spreadsheetml/2006/main" count="106" uniqueCount="41">
  <si>
    <t>fp</t>
  </si>
  <si>
    <t>Iout</t>
  </si>
  <si>
    <t>Vout</t>
  </si>
  <si>
    <t>Cout</t>
  </si>
  <si>
    <t>Vin</t>
  </si>
  <si>
    <t>D</t>
  </si>
  <si>
    <t>fzRHP</t>
  </si>
  <si>
    <t>L</t>
  </si>
  <si>
    <t>fco</t>
  </si>
  <si>
    <t>GmEA</t>
  </si>
  <si>
    <t>Vref</t>
  </si>
  <si>
    <t>Rc</t>
  </si>
  <si>
    <t>Cc</t>
  </si>
  <si>
    <t>GmPS</t>
  </si>
  <si>
    <t>A/V</t>
  </si>
  <si>
    <t>V</t>
  </si>
  <si>
    <t>H</t>
  </si>
  <si>
    <t>F</t>
  </si>
  <si>
    <t>A</t>
  </si>
  <si>
    <t>Hz</t>
  </si>
  <si>
    <t xml:space="preserve">      </t>
  </si>
  <si>
    <t>ESR</t>
  </si>
  <si>
    <t>ohm</t>
  </si>
  <si>
    <t>Cp</t>
  </si>
  <si>
    <t>22k</t>
  </si>
  <si>
    <t>47p</t>
  </si>
  <si>
    <t>R2</t>
  </si>
  <si>
    <t>R3</t>
  </si>
  <si>
    <t>Vout (V)</t>
  </si>
  <si>
    <r>
      <t>R2 (k</t>
    </r>
    <r>
      <rPr>
        <b/>
        <sz val="11"/>
        <color theme="1"/>
        <rFont val="Calibri"/>
        <family val="2"/>
      </rPr>
      <t>Ω</t>
    </r>
    <r>
      <rPr>
        <b/>
        <sz val="11"/>
        <color theme="1"/>
        <rFont val="Calibri"/>
        <family val="2"/>
        <scheme val="minor"/>
      </rPr>
      <t>)</t>
    </r>
  </si>
  <si>
    <r>
      <t>R3 (k</t>
    </r>
    <r>
      <rPr>
        <b/>
        <sz val="11"/>
        <color theme="1"/>
        <rFont val="Calibri"/>
        <family val="2"/>
      </rPr>
      <t>Ω</t>
    </r>
    <r>
      <rPr>
        <b/>
        <sz val="11"/>
        <color theme="1"/>
        <rFont val="Calibri"/>
        <family val="2"/>
        <scheme val="minor"/>
      </rPr>
      <t>)</t>
    </r>
  </si>
  <si>
    <t>Vo</t>
  </si>
  <si>
    <t>Io</t>
  </si>
  <si>
    <t>Po</t>
  </si>
  <si>
    <t>ɧ</t>
  </si>
  <si>
    <t>Iin</t>
  </si>
  <si>
    <t>Ipeak_cal</t>
  </si>
  <si>
    <t>PFM</t>
  </si>
  <si>
    <t>6.8n</t>
  </si>
  <si>
    <t>17.4k</t>
  </si>
  <si>
    <t>effective output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</si>
</sst>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 vertical="center" indent="2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emf"/><Relationship Id="rId4" Type="http://schemas.openxmlformats.org/officeDocument/2006/relationships/image" Target="../media/image4.w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e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15240</xdr:colOff>
          <xdr:row>1</xdr:row>
          <xdr:rowOff>144780</xdr:rowOff>
        </xdr:from>
        <xdr:to>
          <xdr:col>7</xdr:col>
          <xdr:colOff>53340</xdr:colOff>
          <xdr:row>4</xdr:row>
          <xdr:rowOff>15240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</xdr:colOff>
          <xdr:row>5</xdr:row>
          <xdr:rowOff>7620</xdr:rowOff>
        </xdr:from>
        <xdr:to>
          <xdr:col>7</xdr:col>
          <xdr:colOff>198120</xdr:colOff>
          <xdr:row>7</xdr:row>
          <xdr:rowOff>83820</xdr:rowOff>
        </xdr:to>
        <xdr:sp macro="" textlink="">
          <xdr:nvSpPr>
            <xdr:cNvPr id="13314" name="Object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10</xdr:row>
          <xdr:rowOff>167640</xdr:rowOff>
        </xdr:from>
        <xdr:to>
          <xdr:col>8</xdr:col>
          <xdr:colOff>335280</xdr:colOff>
          <xdr:row>13</xdr:row>
          <xdr:rowOff>30480</xdr:rowOff>
        </xdr:to>
        <xdr:sp macro="" textlink="">
          <xdr:nvSpPr>
            <xdr:cNvPr id="13315" name="Object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15240</xdr:colOff>
          <xdr:row>13</xdr:row>
          <xdr:rowOff>167640</xdr:rowOff>
        </xdr:from>
        <xdr:to>
          <xdr:col>6</xdr:col>
          <xdr:colOff>403860</xdr:colOff>
          <xdr:row>16</xdr:row>
          <xdr:rowOff>30480</xdr:rowOff>
        </xdr:to>
        <xdr:sp macro="" textlink="">
          <xdr:nvSpPr>
            <xdr:cNvPr id="13316" name="Object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15240</xdr:colOff>
          <xdr:row>16</xdr:row>
          <xdr:rowOff>144780</xdr:rowOff>
        </xdr:from>
        <xdr:to>
          <xdr:col>7</xdr:col>
          <xdr:colOff>175260</xdr:colOff>
          <xdr:row>19</xdr:row>
          <xdr:rowOff>38100</xdr:rowOff>
        </xdr:to>
        <xdr:sp macro="" textlink="">
          <xdr:nvSpPr>
            <xdr:cNvPr id="13317" name="Object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15240</xdr:colOff>
          <xdr:row>1</xdr:row>
          <xdr:rowOff>144780</xdr:rowOff>
        </xdr:from>
        <xdr:to>
          <xdr:col>7</xdr:col>
          <xdr:colOff>53340</xdr:colOff>
          <xdr:row>4</xdr:row>
          <xdr:rowOff>15240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</xdr:colOff>
          <xdr:row>5</xdr:row>
          <xdr:rowOff>7620</xdr:rowOff>
        </xdr:from>
        <xdr:to>
          <xdr:col>7</xdr:col>
          <xdr:colOff>198120</xdr:colOff>
          <xdr:row>7</xdr:row>
          <xdr:rowOff>83820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10</xdr:row>
          <xdr:rowOff>167640</xdr:rowOff>
        </xdr:from>
        <xdr:to>
          <xdr:col>8</xdr:col>
          <xdr:colOff>335280</xdr:colOff>
          <xdr:row>13</xdr:row>
          <xdr:rowOff>30480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15240</xdr:colOff>
          <xdr:row>13</xdr:row>
          <xdr:rowOff>167640</xdr:rowOff>
        </xdr:from>
        <xdr:to>
          <xdr:col>6</xdr:col>
          <xdr:colOff>403860</xdr:colOff>
          <xdr:row>16</xdr:row>
          <xdr:rowOff>30480</xdr:rowOff>
        </xdr:to>
        <xdr:sp macro="" textlink="">
          <xdr:nvSpPr>
            <xdr:cNvPr id="11268" name="Object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15240</xdr:colOff>
          <xdr:row>16</xdr:row>
          <xdr:rowOff>144780</xdr:rowOff>
        </xdr:from>
        <xdr:to>
          <xdr:col>7</xdr:col>
          <xdr:colOff>175260</xdr:colOff>
          <xdr:row>19</xdr:row>
          <xdr:rowOff>38100</xdr:rowOff>
        </xdr:to>
        <xdr:sp macro="" textlink="">
          <xdr:nvSpPr>
            <xdr:cNvPr id="11269" name="Object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5" Type="http://schemas.openxmlformats.org/officeDocument/2006/relationships/image" Target="../media/image1.w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8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wmf"/><Relationship Id="rId12" Type="http://schemas.openxmlformats.org/officeDocument/2006/relationships/oleObject" Target="../embeddings/oleObject10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7.bin"/><Relationship Id="rId11" Type="http://schemas.openxmlformats.org/officeDocument/2006/relationships/image" Target="../media/image4.wmf"/><Relationship Id="rId5" Type="http://schemas.openxmlformats.org/officeDocument/2006/relationships/image" Target="../media/image1.wmf"/><Relationship Id="rId10" Type="http://schemas.openxmlformats.org/officeDocument/2006/relationships/oleObject" Target="../embeddings/oleObject9.bin"/><Relationship Id="rId4" Type="http://schemas.openxmlformats.org/officeDocument/2006/relationships/oleObject" Target="../embeddings/oleObject6.bin"/><Relationship Id="rId9" Type="http://schemas.openxmlformats.org/officeDocument/2006/relationships/image" Target="../media/image3.w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"/>
  <sheetViews>
    <sheetView tabSelected="1" zoomScale="130" zoomScaleNormal="130" workbookViewId="0">
      <selection activeCell="E11" sqref="E11:F11"/>
    </sheetView>
  </sheetViews>
  <sheetFormatPr defaultRowHeight="14.4" x14ac:dyDescent="0.3"/>
  <cols>
    <col min="2" max="2" width="13.44140625" style="2" customWidth="1"/>
    <col min="3" max="3" width="8.88671875" style="2"/>
    <col min="11" max="11" width="7.6640625" customWidth="1"/>
    <col min="12" max="12" width="9.88671875" customWidth="1"/>
  </cols>
  <sheetData>
    <row r="1" spans="1:12" x14ac:dyDescent="0.25">
      <c r="A1" t="s">
        <v>10</v>
      </c>
      <c r="B1" s="2">
        <v>1.2</v>
      </c>
      <c r="C1" s="2" t="s">
        <v>15</v>
      </c>
    </row>
    <row r="2" spans="1:12" x14ac:dyDescent="0.3">
      <c r="A2" t="s">
        <v>9</v>
      </c>
      <c r="B2" s="2">
        <v>1.9000000000000001E-4</v>
      </c>
      <c r="C2" s="2" t="s">
        <v>14</v>
      </c>
      <c r="K2" s="3" t="s">
        <v>26</v>
      </c>
      <c r="L2" s="3">
        <v>1000</v>
      </c>
    </row>
    <row r="3" spans="1:12" x14ac:dyDescent="0.3">
      <c r="A3" t="s">
        <v>13</v>
      </c>
      <c r="B3" s="2">
        <v>12</v>
      </c>
      <c r="C3" s="2" t="s">
        <v>14</v>
      </c>
      <c r="K3" s="3" t="s">
        <v>27</v>
      </c>
      <c r="L3" s="3">
        <v>112</v>
      </c>
    </row>
    <row r="4" spans="1:12" x14ac:dyDescent="0.3">
      <c r="A4" t="s">
        <v>7</v>
      </c>
      <c r="B4" s="2">
        <v>2.2000000000000001E-6</v>
      </c>
      <c r="C4" s="2" t="s">
        <v>16</v>
      </c>
      <c r="K4" s="3">
        <v>12</v>
      </c>
      <c r="L4" s="3">
        <f>K4*L3/(L2+L3)</f>
        <v>1.2086330935251799</v>
      </c>
    </row>
    <row r="5" spans="1:12" x14ac:dyDescent="0.3">
      <c r="A5" t="s">
        <v>3</v>
      </c>
      <c r="B5" s="2">
        <v>4.6999999999999997E-5</v>
      </c>
      <c r="C5" s="2" t="s">
        <v>17</v>
      </c>
      <c r="D5" t="s">
        <v>40</v>
      </c>
      <c r="K5" s="2"/>
      <c r="L5" s="2"/>
    </row>
    <row r="6" spans="1:12" x14ac:dyDescent="0.3">
      <c r="A6" t="s">
        <v>21</v>
      </c>
      <c r="B6" s="2">
        <v>0.01</v>
      </c>
      <c r="C6" s="2" t="s">
        <v>22</v>
      </c>
      <c r="K6" s="3" t="s">
        <v>26</v>
      </c>
      <c r="L6" s="3">
        <v>768</v>
      </c>
    </row>
    <row r="7" spans="1:12" x14ac:dyDescent="0.3">
      <c r="A7" t="s">
        <v>1</v>
      </c>
      <c r="B7" s="2">
        <v>2</v>
      </c>
      <c r="C7" s="2" t="s">
        <v>18</v>
      </c>
      <c r="K7" s="3" t="s">
        <v>27</v>
      </c>
      <c r="L7" s="3">
        <v>120</v>
      </c>
    </row>
    <row r="8" spans="1:12" x14ac:dyDescent="0.3">
      <c r="A8" t="s">
        <v>2</v>
      </c>
      <c r="B8" s="2">
        <v>12</v>
      </c>
      <c r="C8" s="2" t="s">
        <v>15</v>
      </c>
      <c r="F8" s="1" t="s">
        <v>20</v>
      </c>
      <c r="K8" s="3">
        <v>9</v>
      </c>
      <c r="L8" s="3">
        <f>K8*L7/(L6+L7)</f>
        <v>1.2162162162162162</v>
      </c>
    </row>
    <row r="9" spans="1:12" x14ac:dyDescent="0.3">
      <c r="A9" t="s">
        <v>4</v>
      </c>
      <c r="B9" s="2">
        <v>8</v>
      </c>
      <c r="C9" s="2" t="s">
        <v>15</v>
      </c>
      <c r="F9" s="1"/>
    </row>
    <row r="10" spans="1:12" x14ac:dyDescent="0.3">
      <c r="A10" t="s">
        <v>8</v>
      </c>
      <c r="B10" s="2">
        <v>10000</v>
      </c>
      <c r="C10" s="2" t="s">
        <v>19</v>
      </c>
      <c r="F10" s="1" t="s">
        <v>20</v>
      </c>
      <c r="K10" s="3" t="s">
        <v>26</v>
      </c>
      <c r="L10" s="3">
        <v>360</v>
      </c>
    </row>
    <row r="11" spans="1:12" x14ac:dyDescent="0.3">
      <c r="F11" s="1"/>
      <c r="K11" s="3" t="s">
        <v>27</v>
      </c>
      <c r="L11" s="3">
        <v>115</v>
      </c>
    </row>
    <row r="12" spans="1:12" x14ac:dyDescent="0.3">
      <c r="A12" t="s">
        <v>5</v>
      </c>
      <c r="B12" s="2">
        <f>(B8-B9)/B8</f>
        <v>0.33333333333333331</v>
      </c>
      <c r="F12" s="1" t="s">
        <v>20</v>
      </c>
      <c r="K12" s="3">
        <v>5</v>
      </c>
      <c r="L12" s="3">
        <f>K12*L11/(L10+L11)</f>
        <v>1.2105263157894737</v>
      </c>
    </row>
    <row r="13" spans="1:12" x14ac:dyDescent="0.3">
      <c r="A13" t="s">
        <v>0</v>
      </c>
      <c r="B13" s="2">
        <f>B7/PI()/B8/B5</f>
        <v>1128.7584616446479</v>
      </c>
      <c r="C13" s="2" t="s">
        <v>19</v>
      </c>
      <c r="F13" s="1"/>
    </row>
    <row r="14" spans="1:12" x14ac:dyDescent="0.3">
      <c r="A14" t="s">
        <v>6</v>
      </c>
      <c r="B14" s="2">
        <f>B8*(1-B12)^2/PI()/B4/B7</f>
        <v>385830.16507126146</v>
      </c>
      <c r="C14" s="2" t="s">
        <v>19</v>
      </c>
      <c r="F14" s="1" t="s">
        <v>20</v>
      </c>
    </row>
    <row r="15" spans="1:12" x14ac:dyDescent="0.3">
      <c r="A15" t="s">
        <v>11</v>
      </c>
      <c r="B15" s="2">
        <f>2*PI()*B10*B5*B8/(1-B12)/B3/B2/B1</f>
        <v>19428.270357726346</v>
      </c>
      <c r="C15" s="2" t="s">
        <v>22</v>
      </c>
      <c r="D15" t="s">
        <v>39</v>
      </c>
    </row>
    <row r="16" spans="1:12" x14ac:dyDescent="0.3">
      <c r="A16" t="s">
        <v>12</v>
      </c>
      <c r="B16" s="2">
        <f>1/2/PI()/B13/B15</f>
        <v>7.257465404990429E-9</v>
      </c>
      <c r="C16" s="2" t="s">
        <v>17</v>
      </c>
      <c r="D16" t="s">
        <v>38</v>
      </c>
    </row>
    <row r="17" spans="1:4" x14ac:dyDescent="0.3">
      <c r="A17" t="s">
        <v>23</v>
      </c>
      <c r="B17" s="2">
        <f>B5*B6/B15</f>
        <v>2.41915513499681E-11</v>
      </c>
      <c r="C17" s="2" t="s">
        <v>17</v>
      </c>
      <c r="D17" t="s">
        <v>25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3313" r:id="rId4">
          <objectPr defaultSize="0" autoPict="0" r:id="rId5">
            <anchor moveWithCells="1" sizeWithCells="1">
              <from>
                <xdr:col>5</xdr:col>
                <xdr:colOff>15240</xdr:colOff>
                <xdr:row>1</xdr:row>
                <xdr:rowOff>144780</xdr:rowOff>
              </from>
              <to>
                <xdr:col>7</xdr:col>
                <xdr:colOff>53340</xdr:colOff>
                <xdr:row>4</xdr:row>
                <xdr:rowOff>15240</xdr:rowOff>
              </to>
            </anchor>
          </objectPr>
        </oleObject>
      </mc:Choice>
      <mc:Fallback>
        <oleObject progId="Equation.3" shapeId="13313" r:id="rId4"/>
      </mc:Fallback>
    </mc:AlternateContent>
    <mc:AlternateContent xmlns:mc="http://schemas.openxmlformats.org/markup-compatibility/2006">
      <mc:Choice Requires="x14">
        <oleObject progId="Equation.3" shapeId="13314" r:id="rId6">
          <objectPr defaultSize="0" autoPict="0" r:id="rId7">
            <anchor moveWithCells="1" sizeWithCells="1">
              <from>
                <xdr:col>5</xdr:col>
                <xdr:colOff>7620</xdr:colOff>
                <xdr:row>5</xdr:row>
                <xdr:rowOff>7620</xdr:rowOff>
              </from>
              <to>
                <xdr:col>7</xdr:col>
                <xdr:colOff>198120</xdr:colOff>
                <xdr:row>7</xdr:row>
                <xdr:rowOff>83820</xdr:rowOff>
              </to>
            </anchor>
          </objectPr>
        </oleObject>
      </mc:Choice>
      <mc:Fallback>
        <oleObject progId="Equation.3" shapeId="13314" r:id="rId6"/>
      </mc:Fallback>
    </mc:AlternateContent>
    <mc:AlternateContent xmlns:mc="http://schemas.openxmlformats.org/markup-compatibility/2006">
      <mc:Choice Requires="x14">
        <oleObject progId="Equation.3" shapeId="13315" r:id="rId8">
          <objectPr defaultSize="0" autoPict="0" r:id="rId9">
            <anchor moveWithCells="1" sizeWithCells="1">
              <from>
                <xdr:col>5</xdr:col>
                <xdr:colOff>38100</xdr:colOff>
                <xdr:row>10</xdr:row>
                <xdr:rowOff>167640</xdr:rowOff>
              </from>
              <to>
                <xdr:col>8</xdr:col>
                <xdr:colOff>335280</xdr:colOff>
                <xdr:row>13</xdr:row>
                <xdr:rowOff>30480</xdr:rowOff>
              </to>
            </anchor>
          </objectPr>
        </oleObject>
      </mc:Choice>
      <mc:Fallback>
        <oleObject progId="Equation.3" shapeId="13315" r:id="rId8"/>
      </mc:Fallback>
    </mc:AlternateContent>
    <mc:AlternateContent xmlns:mc="http://schemas.openxmlformats.org/markup-compatibility/2006">
      <mc:Choice Requires="x14">
        <oleObject progId="Equation.3" shapeId="13316" r:id="rId10">
          <objectPr defaultSize="0" autoPict="0" r:id="rId11">
            <anchor moveWithCells="1" sizeWithCells="1">
              <from>
                <xdr:col>5</xdr:col>
                <xdr:colOff>15240</xdr:colOff>
                <xdr:row>13</xdr:row>
                <xdr:rowOff>167640</xdr:rowOff>
              </from>
              <to>
                <xdr:col>6</xdr:col>
                <xdr:colOff>403860</xdr:colOff>
                <xdr:row>16</xdr:row>
                <xdr:rowOff>30480</xdr:rowOff>
              </to>
            </anchor>
          </objectPr>
        </oleObject>
      </mc:Choice>
      <mc:Fallback>
        <oleObject progId="Equation.3" shapeId="13316" r:id="rId10"/>
      </mc:Fallback>
    </mc:AlternateContent>
    <mc:AlternateContent xmlns:mc="http://schemas.openxmlformats.org/markup-compatibility/2006">
      <mc:Choice Requires="x14">
        <oleObject progId="Equation.3" shapeId="13317" r:id="rId12">
          <objectPr defaultSize="0" autoPict="0" r:id="rId13">
            <anchor moveWithCells="1" sizeWithCells="1">
              <from>
                <xdr:col>5</xdr:col>
                <xdr:colOff>15240</xdr:colOff>
                <xdr:row>16</xdr:row>
                <xdr:rowOff>144780</xdr:rowOff>
              </from>
              <to>
                <xdr:col>7</xdr:col>
                <xdr:colOff>175260</xdr:colOff>
                <xdr:row>19</xdr:row>
                <xdr:rowOff>38100</xdr:rowOff>
              </to>
            </anchor>
          </objectPr>
        </oleObject>
      </mc:Choice>
      <mc:Fallback>
        <oleObject progId="Equation.3" shapeId="13317" r:id="rId12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"/>
  <sheetViews>
    <sheetView zoomScale="130" zoomScaleNormal="130" workbookViewId="0">
      <selection activeCell="D15" sqref="D15"/>
    </sheetView>
  </sheetViews>
  <sheetFormatPr defaultRowHeight="14.4" x14ac:dyDescent="0.3"/>
  <cols>
    <col min="2" max="2" width="13.44140625" style="2" customWidth="1"/>
    <col min="3" max="3" width="8.88671875" style="2"/>
    <col min="11" max="11" width="7.6640625" customWidth="1"/>
    <col min="12" max="12" width="9.88671875" customWidth="1"/>
  </cols>
  <sheetData>
    <row r="1" spans="1:12" x14ac:dyDescent="0.25">
      <c r="A1" t="s">
        <v>10</v>
      </c>
      <c r="B1" s="2">
        <v>1.2</v>
      </c>
      <c r="C1" s="2" t="s">
        <v>15</v>
      </c>
    </row>
    <row r="2" spans="1:12" x14ac:dyDescent="0.3">
      <c r="A2" t="s">
        <v>9</v>
      </c>
      <c r="B2" s="2">
        <v>1.9000000000000001E-4</v>
      </c>
      <c r="C2" s="2" t="s">
        <v>14</v>
      </c>
      <c r="K2" s="3" t="s">
        <v>26</v>
      </c>
      <c r="L2" s="3">
        <v>1000</v>
      </c>
    </row>
    <row r="3" spans="1:12" x14ac:dyDescent="0.3">
      <c r="A3" t="s">
        <v>13</v>
      </c>
      <c r="B3" s="2">
        <v>12</v>
      </c>
      <c r="C3" s="2" t="s">
        <v>14</v>
      </c>
      <c r="K3" s="3" t="s">
        <v>27</v>
      </c>
      <c r="L3" s="3">
        <v>112</v>
      </c>
    </row>
    <row r="4" spans="1:12" x14ac:dyDescent="0.3">
      <c r="A4" t="s">
        <v>7</v>
      </c>
      <c r="B4" s="2">
        <v>2.2000000000000001E-6</v>
      </c>
      <c r="C4" s="2" t="s">
        <v>16</v>
      </c>
      <c r="K4" s="3">
        <v>12</v>
      </c>
      <c r="L4" s="3">
        <f>K4*L3/(L2+L3)</f>
        <v>1.2086330935251799</v>
      </c>
    </row>
    <row r="5" spans="1:12" x14ac:dyDescent="0.3">
      <c r="A5" t="s">
        <v>3</v>
      </c>
      <c r="B5" s="2">
        <v>4.6999999999999997E-5</v>
      </c>
      <c r="C5" s="2" t="s">
        <v>17</v>
      </c>
      <c r="K5" s="2"/>
      <c r="L5" s="2"/>
    </row>
    <row r="6" spans="1:12" x14ac:dyDescent="0.3">
      <c r="A6" t="s">
        <v>21</v>
      </c>
      <c r="B6" s="2">
        <v>0.01</v>
      </c>
      <c r="C6" s="2" t="s">
        <v>22</v>
      </c>
      <c r="K6" s="3" t="s">
        <v>26</v>
      </c>
      <c r="L6" s="3">
        <v>768</v>
      </c>
    </row>
    <row r="7" spans="1:12" x14ac:dyDescent="0.3">
      <c r="A7" t="s">
        <v>1</v>
      </c>
      <c r="B7" s="2">
        <v>2</v>
      </c>
      <c r="C7" s="2" t="s">
        <v>18</v>
      </c>
      <c r="K7" s="3" t="s">
        <v>27</v>
      </c>
      <c r="L7" s="3">
        <v>120</v>
      </c>
    </row>
    <row r="8" spans="1:12" x14ac:dyDescent="0.3">
      <c r="A8" t="s">
        <v>2</v>
      </c>
      <c r="B8" s="2">
        <v>12</v>
      </c>
      <c r="C8" s="2" t="s">
        <v>15</v>
      </c>
      <c r="F8" s="1" t="s">
        <v>20</v>
      </c>
      <c r="K8" s="3">
        <v>9</v>
      </c>
      <c r="L8" s="3">
        <f>K8*L7/(L6+L7)</f>
        <v>1.2162162162162162</v>
      </c>
    </row>
    <row r="9" spans="1:12" x14ac:dyDescent="0.3">
      <c r="A9" t="s">
        <v>4</v>
      </c>
      <c r="B9" s="2">
        <v>3</v>
      </c>
      <c r="C9" s="2" t="s">
        <v>15</v>
      </c>
      <c r="F9" s="1"/>
    </row>
    <row r="10" spans="1:12" x14ac:dyDescent="0.3">
      <c r="A10" t="s">
        <v>8</v>
      </c>
      <c r="B10" s="2">
        <v>5000</v>
      </c>
      <c r="C10" s="2" t="s">
        <v>19</v>
      </c>
      <c r="F10" s="1" t="s">
        <v>20</v>
      </c>
      <c r="K10" s="3" t="s">
        <v>26</v>
      </c>
      <c r="L10" s="3">
        <v>360</v>
      </c>
    </row>
    <row r="11" spans="1:12" x14ac:dyDescent="0.3">
      <c r="F11" s="1"/>
      <c r="K11" s="3" t="s">
        <v>27</v>
      </c>
      <c r="L11" s="3">
        <v>115</v>
      </c>
    </row>
    <row r="12" spans="1:12" x14ac:dyDescent="0.3">
      <c r="A12" t="s">
        <v>5</v>
      </c>
      <c r="B12" s="2">
        <f>(B8-B9)/B8</f>
        <v>0.75</v>
      </c>
      <c r="F12" s="1" t="s">
        <v>20</v>
      </c>
      <c r="K12" s="3">
        <v>5</v>
      </c>
      <c r="L12" s="3">
        <f>K12*L11/(L10+L11)</f>
        <v>1.2105263157894737</v>
      </c>
    </row>
    <row r="13" spans="1:12" x14ac:dyDescent="0.3">
      <c r="A13" t="s">
        <v>0</v>
      </c>
      <c r="B13" s="2">
        <f>B7/PI()/B8/B5</f>
        <v>1128.7584616446479</v>
      </c>
      <c r="C13" s="2" t="s">
        <v>19</v>
      </c>
      <c r="F13" s="1"/>
    </row>
    <row r="14" spans="1:12" x14ac:dyDescent="0.3">
      <c r="A14" t="s">
        <v>6</v>
      </c>
      <c r="B14" s="2">
        <f>B8*(1-B12)^2/PI()/B4/B7</f>
        <v>54257.366963146138</v>
      </c>
      <c r="C14" s="2" t="s">
        <v>19</v>
      </c>
      <c r="F14" s="1" t="s">
        <v>20</v>
      </c>
    </row>
    <row r="15" spans="1:12" x14ac:dyDescent="0.3">
      <c r="A15" t="s">
        <v>11</v>
      </c>
      <c r="B15" s="2">
        <f>2*PI()*B10*B5*B8/(1-B12)/B3/B2/B1</f>
        <v>25904.360476968464</v>
      </c>
      <c r="C15" s="2" t="s">
        <v>22</v>
      </c>
      <c r="D15" t="s">
        <v>24</v>
      </c>
    </row>
    <row r="16" spans="1:12" x14ac:dyDescent="0.3">
      <c r="A16" t="s">
        <v>12</v>
      </c>
      <c r="B16" s="2">
        <f>1/2/PI()/B13/B15</f>
        <v>5.4430990537428215E-9</v>
      </c>
      <c r="C16" s="2" t="s">
        <v>17</v>
      </c>
      <c r="D16" t="s">
        <v>38</v>
      </c>
    </row>
    <row r="17" spans="1:4" x14ac:dyDescent="0.3">
      <c r="A17" t="s">
        <v>23</v>
      </c>
      <c r="B17" s="2">
        <f>B5*B6/B15</f>
        <v>1.8143663512476074E-11</v>
      </c>
      <c r="C17" s="2" t="s">
        <v>17</v>
      </c>
      <c r="D17" t="s">
        <v>25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1265" r:id="rId4">
          <objectPr defaultSize="0" autoPict="0" r:id="rId5">
            <anchor moveWithCells="1" sizeWithCells="1">
              <from>
                <xdr:col>5</xdr:col>
                <xdr:colOff>15240</xdr:colOff>
                <xdr:row>1</xdr:row>
                <xdr:rowOff>144780</xdr:rowOff>
              </from>
              <to>
                <xdr:col>7</xdr:col>
                <xdr:colOff>53340</xdr:colOff>
                <xdr:row>4</xdr:row>
                <xdr:rowOff>15240</xdr:rowOff>
              </to>
            </anchor>
          </objectPr>
        </oleObject>
      </mc:Choice>
      <mc:Fallback>
        <oleObject progId="Equation.3" shapeId="11265" r:id="rId4"/>
      </mc:Fallback>
    </mc:AlternateContent>
    <mc:AlternateContent xmlns:mc="http://schemas.openxmlformats.org/markup-compatibility/2006">
      <mc:Choice Requires="x14">
        <oleObject progId="Equation.3" shapeId="11266" r:id="rId6">
          <objectPr defaultSize="0" autoPict="0" r:id="rId7">
            <anchor moveWithCells="1" sizeWithCells="1">
              <from>
                <xdr:col>5</xdr:col>
                <xdr:colOff>7620</xdr:colOff>
                <xdr:row>5</xdr:row>
                <xdr:rowOff>7620</xdr:rowOff>
              </from>
              <to>
                <xdr:col>7</xdr:col>
                <xdr:colOff>198120</xdr:colOff>
                <xdr:row>7</xdr:row>
                <xdr:rowOff>83820</xdr:rowOff>
              </to>
            </anchor>
          </objectPr>
        </oleObject>
      </mc:Choice>
      <mc:Fallback>
        <oleObject progId="Equation.3" shapeId="11266" r:id="rId6"/>
      </mc:Fallback>
    </mc:AlternateContent>
    <mc:AlternateContent xmlns:mc="http://schemas.openxmlformats.org/markup-compatibility/2006">
      <mc:Choice Requires="x14">
        <oleObject progId="Equation.3" shapeId="11267" r:id="rId8">
          <objectPr defaultSize="0" autoPict="0" r:id="rId9">
            <anchor moveWithCells="1" sizeWithCells="1">
              <from>
                <xdr:col>5</xdr:col>
                <xdr:colOff>38100</xdr:colOff>
                <xdr:row>10</xdr:row>
                <xdr:rowOff>167640</xdr:rowOff>
              </from>
              <to>
                <xdr:col>8</xdr:col>
                <xdr:colOff>335280</xdr:colOff>
                <xdr:row>13</xdr:row>
                <xdr:rowOff>30480</xdr:rowOff>
              </to>
            </anchor>
          </objectPr>
        </oleObject>
      </mc:Choice>
      <mc:Fallback>
        <oleObject progId="Equation.3" shapeId="11267" r:id="rId8"/>
      </mc:Fallback>
    </mc:AlternateContent>
    <mc:AlternateContent xmlns:mc="http://schemas.openxmlformats.org/markup-compatibility/2006">
      <mc:Choice Requires="x14">
        <oleObject progId="Equation.3" shapeId="11268" r:id="rId10">
          <objectPr defaultSize="0" autoPict="0" r:id="rId11">
            <anchor moveWithCells="1" sizeWithCells="1">
              <from>
                <xdr:col>5</xdr:col>
                <xdr:colOff>15240</xdr:colOff>
                <xdr:row>13</xdr:row>
                <xdr:rowOff>167640</xdr:rowOff>
              </from>
              <to>
                <xdr:col>6</xdr:col>
                <xdr:colOff>403860</xdr:colOff>
                <xdr:row>16</xdr:row>
                <xdr:rowOff>30480</xdr:rowOff>
              </to>
            </anchor>
          </objectPr>
        </oleObject>
      </mc:Choice>
      <mc:Fallback>
        <oleObject progId="Equation.3" shapeId="11268" r:id="rId10"/>
      </mc:Fallback>
    </mc:AlternateContent>
    <mc:AlternateContent xmlns:mc="http://schemas.openxmlformats.org/markup-compatibility/2006">
      <mc:Choice Requires="x14">
        <oleObject progId="Equation.3" shapeId="11269" r:id="rId12">
          <objectPr defaultSize="0" autoPict="0" r:id="rId13">
            <anchor moveWithCells="1" sizeWithCells="1">
              <from>
                <xdr:col>5</xdr:col>
                <xdr:colOff>15240</xdr:colOff>
                <xdr:row>16</xdr:row>
                <xdr:rowOff>144780</xdr:rowOff>
              </from>
              <to>
                <xdr:col>7</xdr:col>
                <xdr:colOff>175260</xdr:colOff>
                <xdr:row>19</xdr:row>
                <xdr:rowOff>38100</xdr:rowOff>
              </to>
            </anchor>
          </objectPr>
        </oleObject>
      </mc:Choice>
      <mc:Fallback>
        <oleObject progId="Equation.3" shapeId="11269" r:id="rId12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O24"/>
  <sheetViews>
    <sheetView workbookViewId="0">
      <selection activeCell="N24" sqref="N24:N25"/>
    </sheetView>
  </sheetViews>
  <sheetFormatPr defaultRowHeight="14.4" x14ac:dyDescent="0.3"/>
  <cols>
    <col min="4" max="4" width="11.109375" style="4" customWidth="1"/>
    <col min="5" max="5" width="16.33203125" style="4" customWidth="1"/>
    <col min="6" max="6" width="17.5546875" style="4" customWidth="1"/>
    <col min="9" max="9" width="13.33203125" customWidth="1"/>
    <col min="10" max="10" width="9.5546875" customWidth="1"/>
  </cols>
  <sheetData>
    <row r="3" spans="4:15" ht="15" thickBot="1" x14ac:dyDescent="0.35">
      <c r="I3" s="3" t="s">
        <v>26</v>
      </c>
      <c r="J3" s="3">
        <v>1000</v>
      </c>
      <c r="N3">
        <v>1190</v>
      </c>
    </row>
    <row r="4" spans="4:15" x14ac:dyDescent="0.3">
      <c r="D4" s="11" t="s">
        <v>28</v>
      </c>
      <c r="E4" s="12" t="s">
        <v>29</v>
      </c>
      <c r="F4" s="13" t="s">
        <v>30</v>
      </c>
      <c r="I4" s="3" t="s">
        <v>27</v>
      </c>
      <c r="J4" s="3">
        <v>113</v>
      </c>
      <c r="N4">
        <v>86.6</v>
      </c>
    </row>
    <row r="5" spans="4:15" x14ac:dyDescent="0.3">
      <c r="D5" s="5">
        <v>5</v>
      </c>
      <c r="E5" s="7">
        <v>357</v>
      </c>
      <c r="F5" s="8">
        <v>115</v>
      </c>
      <c r="I5" s="3">
        <v>12</v>
      </c>
      <c r="J5" s="3">
        <f>I5*J4/(J3+J4)</f>
        <v>1.2183288409703503</v>
      </c>
      <c r="N5">
        <f>N3/N4</f>
        <v>13.741339491916859</v>
      </c>
    </row>
    <row r="6" spans="4:15" x14ac:dyDescent="0.3">
      <c r="D6" s="5">
        <v>9</v>
      </c>
      <c r="E6" s="7">
        <v>768</v>
      </c>
      <c r="F6" s="8">
        <v>120</v>
      </c>
      <c r="I6" s="2"/>
      <c r="J6" s="2"/>
    </row>
    <row r="7" spans="4:15" ht="15" thickBot="1" x14ac:dyDescent="0.35">
      <c r="D7" s="6">
        <v>12</v>
      </c>
      <c r="E7" s="9">
        <v>1000</v>
      </c>
      <c r="F7" s="10">
        <v>113</v>
      </c>
      <c r="I7" s="3" t="s">
        <v>26</v>
      </c>
      <c r="J7" s="3">
        <v>768</v>
      </c>
      <c r="N7">
        <v>1.6</v>
      </c>
      <c r="O7">
        <f>N5-N7</f>
        <v>12.14133949191686</v>
      </c>
    </row>
    <row r="8" spans="4:15" x14ac:dyDescent="0.3">
      <c r="I8" s="3" t="s">
        <v>27</v>
      </c>
      <c r="J8" s="3">
        <v>120</v>
      </c>
    </row>
    <row r="9" spans="4:15" x14ac:dyDescent="0.3">
      <c r="I9" s="3">
        <v>9</v>
      </c>
      <c r="J9" s="3">
        <f>I9*J8/(J7+J8)</f>
        <v>1.2162162162162162</v>
      </c>
    </row>
    <row r="11" spans="4:15" x14ac:dyDescent="0.3">
      <c r="I11" s="3" t="s">
        <v>26</v>
      </c>
      <c r="J11" s="3">
        <v>357</v>
      </c>
    </row>
    <row r="12" spans="4:15" x14ac:dyDescent="0.3">
      <c r="I12" s="3" t="s">
        <v>27</v>
      </c>
      <c r="J12" s="3">
        <v>115</v>
      </c>
    </row>
    <row r="13" spans="4:15" x14ac:dyDescent="0.3">
      <c r="I13" s="3">
        <v>5</v>
      </c>
      <c r="J13" s="3">
        <f>I13*J12/(J11+J12)</f>
        <v>1.2182203389830508</v>
      </c>
    </row>
    <row r="16" spans="4:15" x14ac:dyDescent="0.3">
      <c r="L16">
        <v>11.9</v>
      </c>
    </row>
    <row r="17" spans="8:14" x14ac:dyDescent="0.3">
      <c r="I17" t="s">
        <v>31</v>
      </c>
      <c r="J17">
        <v>9</v>
      </c>
      <c r="L17">
        <v>1.6</v>
      </c>
    </row>
    <row r="18" spans="8:14" x14ac:dyDescent="0.3">
      <c r="I18" t="s">
        <v>32</v>
      </c>
      <c r="J18">
        <v>3</v>
      </c>
      <c r="L18">
        <f>L16+L17</f>
        <v>13.5</v>
      </c>
      <c r="N18">
        <v>1190</v>
      </c>
    </row>
    <row r="19" spans="8:14" x14ac:dyDescent="0.3">
      <c r="I19" t="s">
        <v>33</v>
      </c>
      <c r="J19">
        <v>27</v>
      </c>
      <c r="N19">
        <f>N18/L18</f>
        <v>88.148148148148152</v>
      </c>
    </row>
    <row r="20" spans="8:14" x14ac:dyDescent="0.3">
      <c r="I20" s="14" t="s">
        <v>34</v>
      </c>
      <c r="J20">
        <v>0.9</v>
      </c>
    </row>
    <row r="21" spans="8:14" x14ac:dyDescent="0.3">
      <c r="I21" s="14" t="s">
        <v>4</v>
      </c>
      <c r="J21">
        <v>3.3</v>
      </c>
    </row>
    <row r="22" spans="8:14" x14ac:dyDescent="0.3">
      <c r="I22" s="14" t="s">
        <v>35</v>
      </c>
      <c r="J22">
        <f>J19/(J20*J21)</f>
        <v>9.0909090909090917</v>
      </c>
    </row>
    <row r="24" spans="8:14" x14ac:dyDescent="0.3">
      <c r="H24" t="s">
        <v>37</v>
      </c>
      <c r="I24" t="s">
        <v>36</v>
      </c>
      <c r="J24">
        <f>9.09*1.16+1.3</f>
        <v>11.8444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12Vo 8Vin</vt:lpstr>
      <vt:lpstr>12Vo 3Vin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Jin, Gavin</dc:creator>
  <cp:lastModifiedBy>Chen, Zhiying</cp:lastModifiedBy>
  <dcterms:created xsi:type="dcterms:W3CDTF">2014-05-27T01:14:06Z</dcterms:created>
  <dcterms:modified xsi:type="dcterms:W3CDTF">2016-05-25T07:04:54Z</dcterms:modified>
</cp:coreProperties>
</file>